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00" yWindow="-420" windowWidth="20730" windowHeight="11760" tabRatio="707"/>
  </bookViews>
  <sheets>
    <sheet name="Goal Setting Simplified" sheetId="10" r:id="rId1"/>
    <sheet name="Summary Page Goal v. Actual" sheetId="1" r:id="rId2"/>
    <sheet name="1st Qtr. Sales" sheetId="3" r:id="rId3"/>
    <sheet name="2nd Qtr. Sales" sheetId="4" r:id="rId4"/>
    <sheet name="3rd Qtr. Sales" sheetId="5" r:id="rId5"/>
    <sheet name="4th Qtr. Sales" sheetId="6" r:id="rId6"/>
    <sheet name="Source Tracking - SALES" sheetId="8" r:id="rId7"/>
    <sheet name="Appointment Tracking" sheetId="11" r:id="rId8"/>
  </sheets>
  <definedNames>
    <definedName name="_xlnm.Print_Area" localSheetId="2">'1st Qtr. Sales'!$A$1:$K$52</definedName>
    <definedName name="_xlnm.Print_Area" localSheetId="3">'2nd Qtr. Sales'!$A$1:$G$51</definedName>
    <definedName name="_xlnm.Print_Area" localSheetId="4">'3rd Qtr. Sales'!$A$1:$G$51</definedName>
    <definedName name="_xlnm.Print_Area" localSheetId="5">'4th Qtr. Sales'!$A$1:$G$51</definedName>
    <definedName name="_xlnm.Print_Area" localSheetId="1">'Summary Page Goal v. Actual'!$A$1:$C$30</definedName>
  </definedNames>
  <calcPr calcId="152511"/>
</workbook>
</file>

<file path=xl/calcChain.xml><?xml version="1.0" encoding="utf-8"?>
<calcChain xmlns="http://schemas.openxmlformats.org/spreadsheetml/2006/main">
  <c r="K18" i="6" l="1"/>
  <c r="K18" i="5"/>
  <c r="K18" i="4"/>
  <c r="B9" i="10"/>
  <c r="B11" i="10" s="1"/>
  <c r="C5" i="1"/>
  <c r="B8" i="1"/>
  <c r="C8" i="1"/>
  <c r="B10" i="1"/>
  <c r="B12" i="1" s="1"/>
  <c r="C10" i="1"/>
  <c r="C12" i="1" s="1"/>
  <c r="I15" i="11"/>
  <c r="J15" i="11" s="1"/>
  <c r="J18" i="11"/>
  <c r="C24" i="1" s="1"/>
  <c r="I14" i="11"/>
  <c r="J14" i="11" s="1"/>
  <c r="B15" i="8"/>
  <c r="D15" i="8" s="1"/>
  <c r="E15" i="8"/>
  <c r="F15" i="8"/>
  <c r="G15" i="8"/>
  <c r="H15" i="8"/>
  <c r="I15" i="8"/>
  <c r="J15" i="8"/>
  <c r="K15" i="8"/>
  <c r="L15" i="8"/>
  <c r="M15" i="8"/>
  <c r="N15" i="8"/>
  <c r="O15" i="8"/>
  <c r="B3" i="8"/>
  <c r="D3" i="8"/>
  <c r="E3" i="8"/>
  <c r="F3" i="8"/>
  <c r="G3" i="8"/>
  <c r="H3" i="8"/>
  <c r="I3" i="8"/>
  <c r="J3" i="8"/>
  <c r="K3" i="8"/>
  <c r="L3" i="8"/>
  <c r="M3" i="8"/>
  <c r="N3" i="8"/>
  <c r="O3" i="8"/>
  <c r="B4" i="8"/>
  <c r="D4" i="8"/>
  <c r="E4" i="8"/>
  <c r="F4" i="8"/>
  <c r="G4" i="8"/>
  <c r="H4" i="8"/>
  <c r="I4" i="8"/>
  <c r="J4" i="8"/>
  <c r="K4" i="8"/>
  <c r="L4" i="8"/>
  <c r="M4" i="8"/>
  <c r="N4" i="8"/>
  <c r="O4" i="8"/>
  <c r="B5" i="8"/>
  <c r="D5" i="8" s="1"/>
  <c r="E5" i="8"/>
  <c r="F5" i="8"/>
  <c r="G5" i="8"/>
  <c r="H5" i="8"/>
  <c r="I5" i="8"/>
  <c r="J5" i="8"/>
  <c r="K5" i="8"/>
  <c r="L5" i="8"/>
  <c r="M5" i="8"/>
  <c r="N5" i="8"/>
  <c r="O5" i="8"/>
  <c r="B6" i="8"/>
  <c r="D6" i="8"/>
  <c r="E6" i="8"/>
  <c r="F6" i="8"/>
  <c r="G6" i="8"/>
  <c r="H6" i="8"/>
  <c r="I6" i="8"/>
  <c r="J6" i="8"/>
  <c r="K6" i="8"/>
  <c r="L6" i="8"/>
  <c r="M6" i="8"/>
  <c r="N6" i="8"/>
  <c r="O6" i="8"/>
  <c r="B7" i="8"/>
  <c r="D7" i="8"/>
  <c r="P7" i="8" s="1"/>
  <c r="E7" i="8"/>
  <c r="F7" i="8"/>
  <c r="G7" i="8"/>
  <c r="H7" i="8"/>
  <c r="I7" i="8"/>
  <c r="J7" i="8"/>
  <c r="K7" i="8"/>
  <c r="L7" i="8"/>
  <c r="M7" i="8"/>
  <c r="N7" i="8"/>
  <c r="O7" i="8"/>
  <c r="B8" i="8"/>
  <c r="D8" i="8"/>
  <c r="E8" i="8"/>
  <c r="F8" i="8"/>
  <c r="G8" i="8"/>
  <c r="H8" i="8"/>
  <c r="I8" i="8"/>
  <c r="J8" i="8"/>
  <c r="K8" i="8"/>
  <c r="L8" i="8"/>
  <c r="M8" i="8"/>
  <c r="N8" i="8"/>
  <c r="O8" i="8"/>
  <c r="B9" i="8"/>
  <c r="D9" i="8"/>
  <c r="E9" i="8"/>
  <c r="F9" i="8"/>
  <c r="G9" i="8"/>
  <c r="H9" i="8"/>
  <c r="P9" i="8" s="1"/>
  <c r="I9" i="8"/>
  <c r="J9" i="8"/>
  <c r="K9" i="8"/>
  <c r="L9" i="8"/>
  <c r="M9" i="8"/>
  <c r="N9" i="8"/>
  <c r="O9" i="8"/>
  <c r="B10" i="8"/>
  <c r="D10" i="8" s="1"/>
  <c r="E10" i="8"/>
  <c r="F10" i="8"/>
  <c r="G10" i="8"/>
  <c r="H10" i="8"/>
  <c r="I10" i="8"/>
  <c r="J10" i="8"/>
  <c r="K10" i="8"/>
  <c r="L10" i="8"/>
  <c r="M10" i="8"/>
  <c r="N10" i="8"/>
  <c r="O10" i="8"/>
  <c r="B11" i="8"/>
  <c r="D11" i="8"/>
  <c r="E11" i="8"/>
  <c r="P11" i="8" s="1"/>
  <c r="F11" i="8"/>
  <c r="G11" i="8"/>
  <c r="H11" i="8"/>
  <c r="I11" i="8"/>
  <c r="J11" i="8"/>
  <c r="K11" i="8"/>
  <c r="L11" i="8"/>
  <c r="M11" i="8"/>
  <c r="N11" i="8"/>
  <c r="O11" i="8"/>
  <c r="B12" i="8"/>
  <c r="D12" i="8"/>
  <c r="E12" i="8"/>
  <c r="F12" i="8"/>
  <c r="G12" i="8"/>
  <c r="H12" i="8"/>
  <c r="I12" i="8"/>
  <c r="J12" i="8"/>
  <c r="K12" i="8"/>
  <c r="L12" i="8"/>
  <c r="L19" i="8" s="1"/>
  <c r="M12" i="8"/>
  <c r="N12" i="8"/>
  <c r="O12" i="8"/>
  <c r="B13" i="8"/>
  <c r="D13" i="8" s="1"/>
  <c r="E13" i="8"/>
  <c r="F13" i="8"/>
  <c r="F19" i="8" s="1"/>
  <c r="G13" i="8"/>
  <c r="H13" i="8"/>
  <c r="I13" i="8"/>
  <c r="J13" i="8"/>
  <c r="K13" i="8"/>
  <c r="L13" i="8"/>
  <c r="M13" i="8"/>
  <c r="N13" i="8"/>
  <c r="O13" i="8"/>
  <c r="B28" i="1"/>
  <c r="F7" i="3"/>
  <c r="B15" i="3"/>
  <c r="B50" i="3" s="1"/>
  <c r="B30" i="3"/>
  <c r="B45" i="3"/>
  <c r="B15" i="4"/>
  <c r="B50" i="4" s="1"/>
  <c r="B30" i="4"/>
  <c r="B45" i="4"/>
  <c r="B15" i="5"/>
  <c r="B50" i="5" s="1"/>
  <c r="B30" i="5"/>
  <c r="B45" i="5"/>
  <c r="B15" i="6"/>
  <c r="B50" i="6" s="1"/>
  <c r="B30" i="6"/>
  <c r="B45" i="6"/>
  <c r="B29" i="1"/>
  <c r="B16" i="3"/>
  <c r="B31" i="3"/>
  <c r="B51" i="3" s="1"/>
  <c r="C30" i="1" s="1"/>
  <c r="B46" i="3"/>
  <c r="B16" i="4"/>
  <c r="B31" i="4"/>
  <c r="B51" i="4" s="1"/>
  <c r="B46" i="4"/>
  <c r="B16" i="5"/>
  <c r="B31" i="5"/>
  <c r="B46" i="5"/>
  <c r="B16" i="6"/>
  <c r="B31" i="6"/>
  <c r="B46" i="6"/>
  <c r="J21" i="11"/>
  <c r="C31" i="1"/>
  <c r="D31" i="1" s="1"/>
  <c r="B14" i="3"/>
  <c r="B29" i="3"/>
  <c r="B44" i="3"/>
  <c r="B49" i="3"/>
  <c r="B14" i="4"/>
  <c r="K14" i="4"/>
  <c r="K15" i="4"/>
  <c r="K16" i="4"/>
  <c r="K17" i="4"/>
  <c r="K19" i="4"/>
  <c r="K20" i="4"/>
  <c r="K21" i="4"/>
  <c r="K22" i="4"/>
  <c r="K23" i="4"/>
  <c r="K24" i="4"/>
  <c r="K25" i="4"/>
  <c r="K26" i="4"/>
  <c r="B29" i="4"/>
  <c r="B44" i="4"/>
  <c r="B49" i="4"/>
  <c r="B14" i="5"/>
  <c r="K14" i="5"/>
  <c r="K15" i="5"/>
  <c r="K16" i="5"/>
  <c r="K17" i="5"/>
  <c r="K19" i="5"/>
  <c r="K20" i="5"/>
  <c r="K21" i="5"/>
  <c r="K22" i="5"/>
  <c r="K23" i="5"/>
  <c r="K24" i="5"/>
  <c r="K25" i="5"/>
  <c r="K26" i="5"/>
  <c r="B29" i="5"/>
  <c r="B44" i="5"/>
  <c r="B49" i="5"/>
  <c r="B14" i="6"/>
  <c r="K14" i="6"/>
  <c r="K15" i="6"/>
  <c r="K16" i="6"/>
  <c r="K17" i="6"/>
  <c r="K19" i="6"/>
  <c r="K20" i="6"/>
  <c r="K21" i="6"/>
  <c r="K22" i="6"/>
  <c r="K23" i="6"/>
  <c r="K24" i="6"/>
  <c r="K25" i="6"/>
  <c r="K26" i="6"/>
  <c r="B29" i="6"/>
  <c r="B44" i="6"/>
  <c r="B49" i="6"/>
  <c r="B14" i="8"/>
  <c r="D14" i="8"/>
  <c r="E14" i="8"/>
  <c r="P14" i="8" s="1"/>
  <c r="F14" i="8"/>
  <c r="G14" i="8"/>
  <c r="H14" i="8"/>
  <c r="H33" i="8" s="1"/>
  <c r="I14" i="8"/>
  <c r="J14" i="8"/>
  <c r="K14" i="8"/>
  <c r="L14" i="8"/>
  <c r="M14" i="8"/>
  <c r="N14" i="8"/>
  <c r="O14" i="8"/>
  <c r="D16" i="8"/>
  <c r="E16" i="8"/>
  <c r="F16" i="8"/>
  <c r="G16" i="8"/>
  <c r="H16" i="8"/>
  <c r="H35" i="8" s="1"/>
  <c r="I16" i="8"/>
  <c r="J16" i="8"/>
  <c r="J35" i="8" s="1"/>
  <c r="K16" i="8"/>
  <c r="L16" i="8"/>
  <c r="M16" i="8"/>
  <c r="N16" i="8"/>
  <c r="N35" i="8" s="1"/>
  <c r="O16" i="8"/>
  <c r="D17" i="8"/>
  <c r="P17" i="8" s="1"/>
  <c r="E17" i="8"/>
  <c r="F17" i="8"/>
  <c r="G17" i="8"/>
  <c r="H17" i="8"/>
  <c r="H36" i="8" s="1"/>
  <c r="I17" i="8"/>
  <c r="I36" i="8" s="1"/>
  <c r="J17" i="8"/>
  <c r="K17" i="8"/>
  <c r="K36" i="8" s="1"/>
  <c r="L17" i="8"/>
  <c r="M17" i="8"/>
  <c r="N17" i="8"/>
  <c r="N36" i="8" s="1"/>
  <c r="O17" i="8"/>
  <c r="D18" i="8"/>
  <c r="E18" i="8"/>
  <c r="F18" i="8"/>
  <c r="G18" i="8"/>
  <c r="H18" i="8"/>
  <c r="I18" i="8"/>
  <c r="J18" i="8"/>
  <c r="K18" i="8"/>
  <c r="L18" i="8"/>
  <c r="L37" i="8" s="1"/>
  <c r="M18" i="8"/>
  <c r="N18" i="8"/>
  <c r="N37" i="8" s="1"/>
  <c r="O18" i="8"/>
  <c r="H19" i="8"/>
  <c r="H23" i="8" s="1"/>
  <c r="I19" i="8"/>
  <c r="I32" i="8" s="1"/>
  <c r="J19" i="8"/>
  <c r="J23" i="8" s="1"/>
  <c r="M19" i="8"/>
  <c r="M28" i="8" s="1"/>
  <c r="N19" i="8"/>
  <c r="N25" i="8" s="1"/>
  <c r="B22" i="8"/>
  <c r="H22" i="8"/>
  <c r="M22" i="8"/>
  <c r="M38" i="8" s="1"/>
  <c r="B23" i="8"/>
  <c r="B24" i="8"/>
  <c r="I24" i="8"/>
  <c r="B25" i="8"/>
  <c r="J25" i="8"/>
  <c r="B26" i="8"/>
  <c r="B27" i="8"/>
  <c r="N27" i="8"/>
  <c r="B28" i="8"/>
  <c r="B29" i="8"/>
  <c r="J29" i="8"/>
  <c r="B30" i="8"/>
  <c r="B31" i="8"/>
  <c r="I31" i="8"/>
  <c r="M31" i="8"/>
  <c r="B32" i="8"/>
  <c r="B33" i="8"/>
  <c r="M33" i="8"/>
  <c r="B34" i="8"/>
  <c r="M34" i="8"/>
  <c r="J36" i="8"/>
  <c r="H37" i="8"/>
  <c r="M37" i="8"/>
  <c r="I3" i="11"/>
  <c r="J3" i="11"/>
  <c r="I4" i="11"/>
  <c r="J4" i="11"/>
  <c r="I5" i="11"/>
  <c r="J5" i="11" s="1"/>
  <c r="I6" i="11"/>
  <c r="J6" i="11"/>
  <c r="I7" i="11"/>
  <c r="J7" i="11" s="1"/>
  <c r="I8" i="11"/>
  <c r="J8" i="11"/>
  <c r="I9" i="11"/>
  <c r="J9" i="11" s="1"/>
  <c r="I10" i="11"/>
  <c r="J10" i="11"/>
  <c r="I11" i="11"/>
  <c r="J11" i="11" s="1"/>
  <c r="I12" i="11"/>
  <c r="J12" i="11"/>
  <c r="I13" i="11"/>
  <c r="J13" i="11" s="1"/>
  <c r="G36" i="8"/>
  <c r="M35" i="8"/>
  <c r="M29" i="8"/>
  <c r="M23" i="8"/>
  <c r="M25" i="8"/>
  <c r="M27" i="8"/>
  <c r="P16" i="8"/>
  <c r="G19" i="8"/>
  <c r="O19" i="8"/>
  <c r="O22" i="8" s="1"/>
  <c r="M36" i="8"/>
  <c r="M32" i="8"/>
  <c r="I28" i="8"/>
  <c r="M24" i="8"/>
  <c r="N23" i="8"/>
  <c r="P18" i="8"/>
  <c r="B51" i="5"/>
  <c r="N29" i="8"/>
  <c r="K19" i="8"/>
  <c r="K28" i="8" s="1"/>
  <c r="I37" i="8"/>
  <c r="N33" i="8"/>
  <c r="M30" i="8"/>
  <c r="M26" i="8"/>
  <c r="J24" i="8"/>
  <c r="J28" i="8"/>
  <c r="J32" i="8"/>
  <c r="B51" i="6"/>
  <c r="N24" i="8"/>
  <c r="N28" i="8"/>
  <c r="N32" i="8"/>
  <c r="I35" i="8"/>
  <c r="I27" i="8"/>
  <c r="O37" i="8"/>
  <c r="G37" i="8"/>
  <c r="P12" i="8"/>
  <c r="P8" i="8"/>
  <c r="P6" i="8"/>
  <c r="P4" i="8"/>
  <c r="P3" i="8"/>
  <c r="H25" i="8"/>
  <c r="K26" i="8"/>
  <c r="K23" i="8"/>
  <c r="K33" i="8"/>
  <c r="O24" i="8"/>
  <c r="O28" i="8"/>
  <c r="O34" i="8"/>
  <c r="O36" i="8"/>
  <c r="O30" i="8"/>
  <c r="O35" i="8"/>
  <c r="O32" i="8"/>
  <c r="G28" i="8"/>
  <c r="G22" i="8"/>
  <c r="G38" i="8" s="1"/>
  <c r="G24" i="8"/>
  <c r="G26" i="8"/>
  <c r="G29" i="8"/>
  <c r="G30" i="8"/>
  <c r="G33" i="8"/>
  <c r="G35" i="8"/>
  <c r="G27" i="8"/>
  <c r="G32" i="8"/>
  <c r="G25" i="8"/>
  <c r="G34" i="8"/>
  <c r="G23" i="8"/>
  <c r="G31" i="8"/>
  <c r="O31" i="8"/>
  <c r="B9" i="1" l="1"/>
  <c r="P19" i="8"/>
  <c r="C27" i="1" s="1"/>
  <c r="C28" i="1"/>
  <c r="F33" i="8"/>
  <c r="F22" i="8"/>
  <c r="F30" i="8"/>
  <c r="F27" i="8"/>
  <c r="F36" i="8"/>
  <c r="F28" i="8"/>
  <c r="F35" i="8"/>
  <c r="F24" i="8"/>
  <c r="F32" i="8"/>
  <c r="F25" i="8"/>
  <c r="F29" i="8"/>
  <c r="F31" i="8"/>
  <c r="F37" i="8"/>
  <c r="F26" i="8"/>
  <c r="F34" i="8"/>
  <c r="F23" i="8"/>
  <c r="P10" i="8"/>
  <c r="D19" i="8"/>
  <c r="D29" i="8" s="1"/>
  <c r="P5" i="8"/>
  <c r="C23" i="1"/>
  <c r="J19" i="11"/>
  <c r="D32" i="8"/>
  <c r="P13" i="8"/>
  <c r="L22" i="8"/>
  <c r="L24" i="8"/>
  <c r="L33" i="8"/>
  <c r="L36" i="8"/>
  <c r="L23" i="8"/>
  <c r="L29" i="8"/>
  <c r="L25" i="8"/>
  <c r="L32" i="8"/>
  <c r="L26" i="8"/>
  <c r="L28" i="8"/>
  <c r="L30" i="8"/>
  <c r="L34" i="8"/>
  <c r="L35" i="8"/>
  <c r="L31" i="8"/>
  <c r="L27" i="8"/>
  <c r="P15" i="8"/>
  <c r="C26" i="1" s="1"/>
  <c r="J16" i="11"/>
  <c r="K10" i="11" s="1"/>
  <c r="C25" i="1"/>
  <c r="I33" i="8"/>
  <c r="C9" i="1"/>
  <c r="K31" i="8"/>
  <c r="O33" i="8"/>
  <c r="O27" i="8"/>
  <c r="O38" i="8" s="1"/>
  <c r="O26" i="8"/>
  <c r="K30" i="8"/>
  <c r="K32" i="8"/>
  <c r="K24" i="8"/>
  <c r="H29" i="8"/>
  <c r="K37" i="8"/>
  <c r="I25" i="8"/>
  <c r="N34" i="8"/>
  <c r="N26" i="8"/>
  <c r="J30" i="8"/>
  <c r="J22" i="8"/>
  <c r="I26" i="8"/>
  <c r="I34" i="8"/>
  <c r="N31" i="8"/>
  <c r="H30" i="8"/>
  <c r="H28" i="8"/>
  <c r="J27" i="8"/>
  <c r="H26" i="8"/>
  <c r="H24" i="8"/>
  <c r="H38" i="8" s="1"/>
  <c r="I22" i="8"/>
  <c r="I38" i="8" s="1"/>
  <c r="K29" i="8"/>
  <c r="K25" i="8"/>
  <c r="K22" i="8"/>
  <c r="K38" i="8" s="1"/>
  <c r="J37" i="8"/>
  <c r="K27" i="8"/>
  <c r="H34" i="8"/>
  <c r="J33" i="8"/>
  <c r="H32" i="8"/>
  <c r="O23" i="8"/>
  <c r="O25" i="8"/>
  <c r="O29" i="8"/>
  <c r="K35" i="8"/>
  <c r="K34" i="8"/>
  <c r="H27" i="8"/>
  <c r="H31" i="8"/>
  <c r="I29" i="8"/>
  <c r="I23" i="8"/>
  <c r="N30" i="8"/>
  <c r="N22" i="8"/>
  <c r="N38" i="8" s="1"/>
  <c r="J34" i="8"/>
  <c r="J26" i="8"/>
  <c r="I30" i="8"/>
  <c r="J31" i="8"/>
  <c r="E19" i="8"/>
  <c r="B17" i="10"/>
  <c r="C15" i="1" s="1"/>
  <c r="C13" i="1"/>
  <c r="B10" i="10"/>
  <c r="K7" i="11" l="1"/>
  <c r="P32" i="8"/>
  <c r="K6" i="11"/>
  <c r="K4" i="11"/>
  <c r="K15" i="11"/>
  <c r="D24" i="8"/>
  <c r="P24" i="8" s="1"/>
  <c r="K3" i="11"/>
  <c r="E32" i="8"/>
  <c r="E34" i="8"/>
  <c r="E36" i="8"/>
  <c r="E25" i="8"/>
  <c r="E26" i="8"/>
  <c r="E24" i="8"/>
  <c r="E28" i="8"/>
  <c r="E30" i="8"/>
  <c r="E31" i="8"/>
  <c r="E37" i="8"/>
  <c r="E35" i="8"/>
  <c r="E27" i="8"/>
  <c r="E23" i="8"/>
  <c r="E22" i="8"/>
  <c r="E29" i="8"/>
  <c r="P29" i="8" s="1"/>
  <c r="E33" i="8"/>
  <c r="D36" i="8"/>
  <c r="K14" i="11"/>
  <c r="K11" i="11"/>
  <c r="D25" i="8"/>
  <c r="P25" i="8" s="1"/>
  <c r="D33" i="8"/>
  <c r="P33" i="8" s="1"/>
  <c r="D28" i="8"/>
  <c r="D37" i="8"/>
  <c r="P37" i="8" s="1"/>
  <c r="D31" i="8"/>
  <c r="P31" i="8" s="1"/>
  <c r="D27" i="8"/>
  <c r="P27" i="8" s="1"/>
  <c r="D23" i="8"/>
  <c r="P23" i="8" s="1"/>
  <c r="D26" i="8"/>
  <c r="P26" i="8" s="1"/>
  <c r="D22" i="8"/>
  <c r="D30" i="8"/>
  <c r="P30" i="8" s="1"/>
  <c r="D35" i="8"/>
  <c r="D28" i="1"/>
  <c r="C29" i="1"/>
  <c r="D29" i="1" s="1"/>
  <c r="J38" i="8"/>
  <c r="K5" i="11"/>
  <c r="K9" i="11"/>
  <c r="D34" i="8"/>
  <c r="L38" i="8"/>
  <c r="K12" i="11"/>
  <c r="K13" i="11"/>
  <c r="F38" i="8"/>
  <c r="K8" i="11"/>
  <c r="B13" i="1"/>
  <c r="B14" i="10"/>
  <c r="B27" i="1"/>
  <c r="D27" i="1" s="1"/>
  <c r="B25" i="1"/>
  <c r="D25" i="1" s="1"/>
  <c r="P35" i="8" l="1"/>
  <c r="P28" i="8"/>
  <c r="P34" i="8"/>
  <c r="D38" i="8"/>
  <c r="P22" i="8"/>
  <c r="E38" i="8"/>
  <c r="P36" i="8"/>
  <c r="B15" i="10"/>
  <c r="B16" i="1"/>
  <c r="B24" i="1" s="1"/>
  <c r="D24" i="1" s="1"/>
  <c r="B26" i="1"/>
  <c r="D26" i="1" s="1"/>
  <c r="B18" i="1"/>
  <c r="P38" i="8" l="1"/>
  <c r="B15" i="1"/>
  <c r="B23" i="1" s="1"/>
  <c r="D23" i="1" s="1"/>
  <c r="B18" i="10"/>
  <c r="B22" i="10" l="1"/>
  <c r="B19" i="1"/>
</calcChain>
</file>

<file path=xl/comments1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8"/>
            <color indexed="81"/>
            <rFont val="Tahoma"/>
          </rPr>
          <t>INPUT FIELD:
Insert your annual income goal.</t>
        </r>
      </text>
    </comment>
    <comment ref="B25" authorId="0" shapeId="0">
      <text>
        <r>
          <rPr>
            <b/>
            <sz val="8"/>
            <color indexed="81"/>
            <rFont val="Tahoma"/>
          </rPr>
          <t>INPUT FIELD</t>
        </r>
        <r>
          <rPr>
            <sz val="8"/>
            <color indexed="81"/>
            <rFont val="Tahoma"/>
          </rPr>
          <t xml:space="preserve">
</t>
        </r>
      </text>
    </comment>
    <comment ref="B26" authorId="0" shapeId="0">
      <text>
        <r>
          <rPr>
            <sz val="8"/>
            <color indexed="81"/>
            <rFont val="Tahoma"/>
          </rPr>
          <t xml:space="preserve">INPUT FIELD
</t>
        </r>
      </text>
    </comment>
    <comment ref="B27" authorId="0" shapeId="0">
      <text>
        <r>
          <rPr>
            <sz val="8"/>
            <color indexed="81"/>
            <rFont val="Tahoma"/>
          </rPr>
          <t xml:space="preserve">INPUT FIELD
</t>
        </r>
      </text>
    </comment>
    <comment ref="B28" authorId="0" shapeId="0">
      <text>
        <r>
          <rPr>
            <b/>
            <sz val="8"/>
            <color indexed="81"/>
            <rFont val="Tahoma"/>
          </rPr>
          <t>INPUT FIELD</t>
        </r>
      </text>
    </comment>
    <comment ref="B29" authorId="0" shapeId="0">
      <text>
        <r>
          <rPr>
            <b/>
            <sz val="8"/>
            <color indexed="81"/>
            <rFont val="Tahoma"/>
          </rPr>
          <t>INPUT FIELD</t>
        </r>
      </text>
    </comment>
    <comment ref="B30" authorId="0" shapeId="0">
      <text>
        <r>
          <rPr>
            <b/>
            <sz val="8"/>
            <color indexed="81"/>
            <rFont val="Tahoma"/>
          </rPr>
          <t>INPUT FIELD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10"/>
            <color indexed="81"/>
            <rFont val="Tahoma"/>
            <family val="2"/>
          </rPr>
          <t xml:space="preserve">This is your desired goal income for the year! </t>
        </r>
      </text>
    </comment>
    <comment ref="B11" authorId="0" shapeId="0">
      <text>
        <r>
          <rPr>
            <b/>
            <sz val="9"/>
            <color indexed="81"/>
            <rFont val="Tahoma"/>
          </rPr>
          <t>What is your split with your broker? (i.e.75%)</t>
        </r>
      </text>
    </comment>
    <comment ref="C11" authorId="0" shapeId="0">
      <text>
        <r>
          <rPr>
            <b/>
            <sz val="8"/>
            <color indexed="81"/>
            <rFont val="Tahoma"/>
          </rPr>
          <t>Insert Buyer Agent and Broker Share combined</t>
        </r>
        <r>
          <rPr>
            <sz val="8"/>
            <color indexed="81"/>
            <rFont val="Tahoma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</rPr>
          <t>This pulls data from Source Tracking Worksheet</t>
        </r>
        <r>
          <rPr>
            <sz val="8"/>
            <color indexed="81"/>
            <rFont val="Tahoma"/>
          </rPr>
          <t xml:space="preserve">
</t>
        </r>
      </text>
    </comment>
    <comment ref="C27" authorId="0" shapeId="0">
      <text>
        <r>
          <rPr>
            <b/>
            <sz val="8"/>
            <color indexed="81"/>
            <rFont val="Tahoma"/>
          </rPr>
          <t>Pulls from Source Tracking Worksheet</t>
        </r>
        <r>
          <rPr>
            <sz val="8"/>
            <color indexed="81"/>
            <rFont val="Tahoma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</rPr>
          <t>Income Goal from Goal Setting Simplified</t>
        </r>
      </text>
    </comment>
    <comment ref="C28" authorId="0" shapeId="0">
      <text>
        <r>
          <rPr>
            <b/>
            <sz val="8"/>
            <color indexed="81"/>
            <rFont val="Tahoma"/>
          </rPr>
          <t>This pulls data from the Quarterly Sales report</t>
        </r>
      </text>
    </comment>
  </commentList>
</comments>
</file>

<file path=xl/sharedStrings.xml><?xml version="1.0" encoding="utf-8"?>
<sst xmlns="http://schemas.openxmlformats.org/spreadsheetml/2006/main" count="334" uniqueCount="160">
  <si>
    <t>Listing Appointment Conversion:</t>
    <phoneticPr fontId="7" type="noConversion"/>
  </si>
  <si>
    <t>123 My Street</t>
    <phoneticPr fontId="7" type="noConversion"/>
  </si>
  <si>
    <t>456 Your St</t>
    <phoneticPr fontId="7" type="noConversion"/>
  </si>
  <si>
    <t>789 Any S</t>
    <phoneticPr fontId="7" type="noConversion"/>
  </si>
  <si>
    <t>10 Our St</t>
    <phoneticPr fontId="7" type="noConversion"/>
  </si>
  <si>
    <t>Tuesday, March 4, 2012</t>
    <phoneticPr fontId="7" type="noConversion"/>
  </si>
  <si>
    <t>Monday, April 2, 2012</t>
    <phoneticPr fontId="7" type="noConversion"/>
  </si>
  <si>
    <t>Friday, April 7, 2012</t>
    <phoneticPr fontId="7" type="noConversion"/>
  </si>
  <si>
    <t>Sue Smith</t>
    <phoneticPr fontId="7" type="noConversion"/>
  </si>
  <si>
    <t>Michael Doe</t>
    <phoneticPr fontId="7" type="noConversion"/>
  </si>
  <si>
    <t>Anne Stevens</t>
    <phoneticPr fontId="7" type="noConversion"/>
  </si>
  <si>
    <t>Jerry and Joan Scott</t>
    <phoneticPr fontId="7" type="noConversion"/>
  </si>
  <si>
    <t>Total Appointments</t>
    <phoneticPr fontId="7" type="noConversion"/>
  </si>
  <si>
    <t>Listing Transaction</t>
  </si>
  <si>
    <t>Listing Transaction</t>
    <phoneticPr fontId="7" type="noConversion"/>
  </si>
  <si>
    <t>Y</t>
  </si>
  <si>
    <t>N</t>
  </si>
  <si>
    <t>Referral: Other</t>
    <phoneticPr fontId="7" type="noConversion"/>
  </si>
  <si>
    <t>Referral: Friend</t>
    <phoneticPr fontId="7" type="noConversion"/>
  </si>
  <si>
    <t>Past Client Repeat</t>
    <phoneticPr fontId="7" type="noConversion"/>
  </si>
  <si>
    <t>Open House</t>
    <phoneticPr fontId="7" type="noConversion"/>
  </si>
  <si>
    <t>Y</t>
    <phoneticPr fontId="7" type="noConversion"/>
  </si>
  <si>
    <t>N</t>
    <phoneticPr fontId="7" type="noConversion"/>
  </si>
  <si>
    <t>N/A (BUYER)</t>
  </si>
  <si>
    <t>N/A (BUYER)</t>
    <phoneticPr fontId="7" type="noConversion"/>
  </si>
  <si>
    <t>Date</t>
    <phoneticPr fontId="7" type="noConversion"/>
  </si>
  <si>
    <t>New Appointment Type</t>
    <phoneticPr fontId="7" type="noConversion"/>
  </si>
  <si>
    <t>Source of Business</t>
    <phoneticPr fontId="7" type="noConversion"/>
  </si>
  <si>
    <t>Listing Taken</t>
    <phoneticPr fontId="7" type="noConversion"/>
  </si>
  <si>
    <t>Address/Notes</t>
    <phoneticPr fontId="7" type="noConversion"/>
  </si>
  <si>
    <t>Total Appointments</t>
    <phoneticPr fontId="7" type="noConversion"/>
  </si>
  <si>
    <t>Listings Taken:</t>
    <phoneticPr fontId="7" type="noConversion"/>
  </si>
  <si>
    <t>123 Blue St</t>
    <phoneticPr fontId="7" type="noConversion"/>
  </si>
  <si>
    <t>456 Green St</t>
    <phoneticPr fontId="7" type="noConversion"/>
  </si>
  <si>
    <t>10 Yellow St</t>
    <phoneticPr fontId="7" type="noConversion"/>
  </si>
  <si>
    <t xml:space="preserve">Susan - referred by Carol </t>
    <phoneticPr fontId="7" type="noConversion"/>
  </si>
  <si>
    <t>Added to databse</t>
    <phoneticPr fontId="7" type="noConversion"/>
  </si>
  <si>
    <t>New Database Additions:</t>
    <phoneticPr fontId="7" type="noConversion"/>
  </si>
  <si>
    <t>Listing Appointments Done (d)</t>
  </si>
  <si>
    <t>New Buyer Appts Done (e)</t>
  </si>
  <si>
    <t>Total Listing and Buyer Appts (d+e)</t>
  </si>
  <si>
    <t>PRIMARY GOAL</t>
  </si>
  <si>
    <t>Weekly Appointment Goal</t>
  </si>
  <si>
    <t>Efficiencies/Benchmarks</t>
  </si>
  <si>
    <t>Listing Ends of Total (a)</t>
  </si>
  <si>
    <t>Percent of your transactions that are listings sold.</t>
  </si>
  <si>
    <t>Buyer Ends of Total (b)</t>
  </si>
  <si>
    <t xml:space="preserve">Percent of your transactions that are buyer sales. </t>
  </si>
  <si>
    <t>Listings Sold Percentage (c)</t>
  </si>
  <si>
    <t xml:space="preserve">Percent of Your Listings that are Selling. </t>
  </si>
  <si>
    <t>Listings Taken on Appts (d)</t>
  </si>
  <si>
    <t>Conversion % of sellers on presentations to listings</t>
  </si>
  <si>
    <t>Buyer Appts to Buyer Sales (e)</t>
  </si>
  <si>
    <t>Percent % of buyers that will buy a home that year.</t>
  </si>
  <si>
    <t>Gross Commission earned divided by total ends.</t>
  </si>
  <si>
    <t xml:space="preserve">Total Weeks Worked </t>
  </si>
  <si>
    <t>How many weeks will you work that year?</t>
  </si>
  <si>
    <t>INPUT FIELDS</t>
  </si>
  <si>
    <t>All other data fields auto-calculate based on your goal and efficiencies.</t>
  </si>
  <si>
    <t>Average Net Commission</t>
  </si>
  <si>
    <t>Annual Appointment Goal</t>
  </si>
  <si>
    <t>Total Listings Required</t>
  </si>
  <si>
    <t>Combined Annual Units</t>
  </si>
  <si>
    <t>Combined Appointment Goal</t>
  </si>
  <si>
    <t>Primary Goal</t>
  </si>
  <si>
    <t>Listing Appointments</t>
  </si>
  <si>
    <t>New Buyer Appointments</t>
  </si>
  <si>
    <t>SOURCE TRACKING - No Data Input Required</t>
  </si>
  <si>
    <t>Annual Income</t>
  </si>
  <si>
    <t>Percent That Actually Close</t>
  </si>
  <si>
    <t>Open House</t>
  </si>
  <si>
    <t>Your Commission</t>
  </si>
  <si>
    <t>Property Address</t>
  </si>
  <si>
    <t>Avg. Sales Price</t>
  </si>
  <si>
    <t>Total Commissions</t>
  </si>
  <si>
    <t>Total Sales Volume</t>
  </si>
  <si>
    <t>February Totals</t>
  </si>
  <si>
    <t>March Totals</t>
  </si>
  <si>
    <t>1st Quarter Totals</t>
  </si>
  <si>
    <t>April Totals</t>
  </si>
  <si>
    <t>May Totals</t>
  </si>
  <si>
    <t>June Totals</t>
  </si>
  <si>
    <t>2nd Quarter Totals</t>
  </si>
  <si>
    <t>July Totals</t>
  </si>
  <si>
    <t>August Totals</t>
  </si>
  <si>
    <t>September Totals</t>
  </si>
  <si>
    <t>3rd Quarter Totals</t>
  </si>
  <si>
    <t>October Totals</t>
  </si>
  <si>
    <t>November Totals</t>
  </si>
  <si>
    <t>December Totals</t>
  </si>
  <si>
    <t>4th Quarter Totals</t>
  </si>
  <si>
    <t>Source of Business</t>
  </si>
  <si>
    <t>Sources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</si>
  <si>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</si>
  <si>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</si>
  <si>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</si>
  <si>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</si>
  <si>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</si>
  <si>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</si>
  <si>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</si>
  <si>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</si>
  <si>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</si>
  <si>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</si>
  <si>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</si>
  <si>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</si>
  <si>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 MONTHLY TRANSACTIONS</t>
  </si>
  <si>
    <t>SOURCE PERCENTAGES</t>
  </si>
  <si>
    <t>SOURCE OF BUSINESS</t>
  </si>
  <si>
    <t>1ST QUARTER SALES TRACKER</t>
  </si>
  <si>
    <t>2ND QUARTER SALES TRACKER</t>
  </si>
  <si>
    <t>3RD QUARTER SALES TRACKER</t>
  </si>
  <si>
    <t>TOTAL PERCENT OF BUSINESS</t>
  </si>
  <si>
    <t>Buyers %</t>
  </si>
  <si>
    <t>Listings %</t>
  </si>
  <si>
    <t>Agent Commission Split Percentage</t>
  </si>
  <si>
    <t>Closing Date</t>
  </si>
  <si>
    <t>Seller/Buyer Name</t>
  </si>
  <si>
    <t>4TH QUARTER SALES TRACKER</t>
  </si>
  <si>
    <t>JANUARY</t>
  </si>
  <si>
    <t>Other</t>
  </si>
  <si>
    <t>GOAL</t>
  </si>
  <si>
    <t>% of GOAL</t>
  </si>
  <si>
    <t>Gross Annual Income</t>
  </si>
  <si>
    <t>Goal vs. Actual - Year to Date</t>
  </si>
  <si>
    <t>Referral: Past Client</t>
  </si>
  <si>
    <t>Referral: Friend</t>
  </si>
  <si>
    <t>Friend</t>
  </si>
  <si>
    <t>Sign Call/ Call in</t>
  </si>
  <si>
    <t>Average Commission</t>
  </si>
  <si>
    <t>Buyer or Seller</t>
  </si>
  <si>
    <t>Buyer Transaction</t>
  </si>
  <si>
    <t>Sale Price</t>
  </si>
  <si>
    <t>TOTALS</t>
  </si>
  <si>
    <t>INCOME GOAL</t>
  </si>
  <si>
    <t>Percent of Income</t>
  </si>
  <si>
    <t>Listings Taken</t>
  </si>
  <si>
    <t>Buyer Sales</t>
  </si>
  <si>
    <t>Listings Sold</t>
  </si>
  <si>
    <t>Annual # of Units SOLD</t>
  </si>
  <si>
    <t>YTD Actual</t>
  </si>
  <si>
    <t>Combined VOLUME</t>
  </si>
  <si>
    <t>TOTAL</t>
  </si>
  <si>
    <t>Database CONTACT RECORDS</t>
  </si>
  <si>
    <t>Date Deal Written</t>
  </si>
  <si>
    <t>Website Lead</t>
  </si>
  <si>
    <t>Farming</t>
  </si>
  <si>
    <t>INCOME GOAL vs. ACTUAL | Summary Page</t>
  </si>
  <si>
    <t>GOAL SETTING SIMPLIFIED</t>
  </si>
  <si>
    <t>Total Transactions</t>
  </si>
  <si>
    <t>Listing Sales (a)</t>
  </si>
  <si>
    <t>SECONDARY GOALS</t>
  </si>
  <si>
    <t>Buyers Sales (b)</t>
  </si>
  <si>
    <t>Listings Taken (c)</t>
  </si>
  <si>
    <t>Ice Cream</t>
  </si>
  <si>
    <t xml:space="preserve">Pizza </t>
  </si>
  <si>
    <t>12 Black St</t>
  </si>
  <si>
    <t>Enter Data in Green Fields ONLY</t>
  </si>
  <si>
    <t xml:space="preserve">Only enter data in the green shaded areas. </t>
  </si>
  <si>
    <t>****ALL GREEN FIELDS require data you need to enter</t>
  </si>
  <si>
    <t xml:space="preserve">Audrey Shaw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</si>
</sst>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&quot;$&quot;* #,##0_);_(&quot;$&quot;* \(#,##0\);_(&quot;$&quot;* &quot;-&quot;??_);_(@_)"/>
    <numFmt numFmtId="166" formatCode="0.0"/>
    <numFmt numFmtId="167" formatCode="m/d/yy;@"/>
    <numFmt numFmtId="168" formatCode="&quot;$&quot;#,##0"/>
    <numFmt numFmtId="169" formatCode="&quot;$&quot;#,##0.00"/>
    <numFmt numFmtId="170" formatCode="0.0%"/>
    <numFmt numFmtId="171" formatCode="[$-F800]dddd\,\ mmmm\ dd\,\ yyyy"/>
    <numFmt numFmtId="172" formatCode="#,##0_ ;[Red]\-#,##0\ "/>
  </numFmts>
  <fonts count="65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indexed="81"/>
      <name val="Tahoma"/>
      <family val="2"/>
    </font>
    <font>
      <sz val="8"/>
      <name val="Arial"/>
    </font>
    <font>
      <sz val="10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 Narrow"/>
      <family val="2"/>
    </font>
    <font>
      <b/>
      <sz val="9"/>
      <color indexed="81"/>
      <name val="Tahoma"/>
    </font>
    <font>
      <b/>
      <sz val="11"/>
      <color indexed="9"/>
      <name val="Arial"/>
      <family val="2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9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2"/>
      <color indexed="59"/>
      <name val="Arial"/>
      <family val="2"/>
    </font>
    <font>
      <sz val="14"/>
      <name val="Arial"/>
      <family val="2"/>
    </font>
    <font>
      <b/>
      <sz val="8"/>
      <name val="Calibri"/>
      <family val="2"/>
    </font>
    <font>
      <sz val="10"/>
      <name val="Arial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</font>
    <font>
      <b/>
      <sz val="14"/>
      <color indexed="5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color indexed="26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63"/>
      <name val="Arial"/>
      <family val="2"/>
    </font>
    <font>
      <sz val="20"/>
      <color indexed="9"/>
      <name val="Arial"/>
      <family val="2"/>
    </font>
    <font>
      <sz val="8"/>
      <color indexed="81"/>
      <name val="Tahoma"/>
    </font>
    <font>
      <sz val="18"/>
      <name val="QuickType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Arial"/>
      <family val="2"/>
    </font>
    <font>
      <sz val="18"/>
      <color theme="0"/>
      <name val="QuickType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94">
    <xf numFmtId="0" fontId="0" fillId="0" borderId="0" xfId="0"/>
    <xf numFmtId="0" fontId="4" fillId="0" borderId="0" xfId="0" applyFont="1"/>
    <xf numFmtId="0" fontId="0" fillId="0" borderId="0" xfId="0" applyBorder="1"/>
    <xf numFmtId="2" fontId="0" fillId="0" borderId="0" xfId="0" applyNumberFormat="1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67" fontId="5" fillId="0" borderId="0" xfId="0" applyNumberFormat="1" applyFont="1" applyAlignment="1" applyProtection="1">
      <alignment horizontal="left"/>
      <protection hidden="1"/>
    </xf>
    <xf numFmtId="43" fontId="5" fillId="0" borderId="0" xfId="0" applyNumberFormat="1" applyFont="1" applyProtection="1">
      <protection hidden="1"/>
    </xf>
    <xf numFmtId="44" fontId="5" fillId="0" borderId="0" xfId="0" applyNumberFormat="1" applyFont="1" applyProtection="1"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44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9" fontId="3" fillId="0" borderId="0" xfId="0" applyNumberFormat="1" applyFont="1" applyProtection="1">
      <protection hidden="1"/>
    </xf>
    <xf numFmtId="44" fontId="0" fillId="0" borderId="0" xfId="0" applyNumberFormat="1" applyProtection="1">
      <protection hidden="1"/>
    </xf>
    <xf numFmtId="0" fontId="2" fillId="0" borderId="0" xfId="0" applyFont="1" applyAlignment="1">
      <alignment horizontal="center"/>
    </xf>
    <xf numFmtId="9" fontId="10" fillId="0" borderId="0" xfId="7" applyFont="1" applyFill="1" applyBorder="1" applyProtection="1">
      <protection locked="0"/>
    </xf>
    <xf numFmtId="0" fontId="5" fillId="0" borderId="0" xfId="0" applyFont="1"/>
    <xf numFmtId="9" fontId="8" fillId="0" borderId="1" xfId="7" applyFont="1" applyFill="1" applyBorder="1" applyAlignment="1" applyProtection="1">
      <alignment horizontal="right"/>
      <protection hidden="1"/>
    </xf>
    <xf numFmtId="2" fontId="5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13" fillId="0" borderId="0" xfId="0" applyFont="1" applyProtection="1">
      <protection locked="0"/>
    </xf>
    <xf numFmtId="165" fontId="14" fillId="0" borderId="0" xfId="6" applyNumberFormat="1" applyFont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165" fontId="13" fillId="0" borderId="0" xfId="6" applyNumberFormat="1" applyFont="1" applyBorder="1" applyProtection="1">
      <protection locked="0"/>
    </xf>
    <xf numFmtId="165" fontId="13" fillId="0" borderId="0" xfId="6" applyNumberFormat="1" applyFont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58" fillId="0" borderId="0" xfId="8" applyAlignment="1" applyProtection="1">
      <alignment horizontal="center"/>
      <protection locked="0"/>
    </xf>
    <xf numFmtId="0" fontId="18" fillId="0" borderId="0" xfId="4" applyFont="1" applyFill="1" applyAlignment="1" applyProtection="1">
      <alignment horizontal="center" vertical="center"/>
      <protection locked="0"/>
    </xf>
    <xf numFmtId="9" fontId="8" fillId="0" borderId="2" xfId="7" applyFont="1" applyFill="1" applyBorder="1" applyAlignment="1" applyProtection="1">
      <alignment horizontal="right"/>
      <protection hidden="1"/>
    </xf>
    <xf numFmtId="9" fontId="8" fillId="0" borderId="3" xfId="7" applyFont="1" applyFill="1" applyBorder="1" applyAlignment="1" applyProtection="1">
      <alignment horizontal="right"/>
      <protection hidden="1"/>
    </xf>
    <xf numFmtId="0" fontId="4" fillId="0" borderId="0" xfId="0" applyFont="1" applyFill="1"/>
    <xf numFmtId="0" fontId="57" fillId="0" borderId="0" xfId="5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19" fillId="0" borderId="0" xfId="0" applyFont="1" applyFill="1" applyBorder="1" applyAlignment="1" applyProtection="1">
      <alignment horizontal="center"/>
      <protection locked="0"/>
    </xf>
    <xf numFmtId="9" fontId="19" fillId="0" borderId="0" xfId="7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2" borderId="0" xfId="1" applyFont="1" applyFill="1" applyBorder="1" applyProtection="1">
      <protection locked="0"/>
    </xf>
    <xf numFmtId="44" fontId="26" fillId="2" borderId="1" xfId="6" applyFont="1" applyFill="1" applyBorder="1" applyAlignment="1" applyProtection="1">
      <alignment horizontal="center"/>
      <protection hidden="1"/>
    </xf>
    <xf numFmtId="0" fontId="26" fillId="2" borderId="1" xfId="0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Protection="1">
      <protection locked="0"/>
    </xf>
    <xf numFmtId="44" fontId="21" fillId="2" borderId="0" xfId="6" applyFont="1" applyFill="1" applyBorder="1" applyAlignment="1" applyProtection="1">
      <alignment horizontal="right"/>
      <protection locked="0"/>
    </xf>
    <xf numFmtId="0" fontId="21" fillId="2" borderId="0" xfId="1" applyFont="1" applyFill="1" applyBorder="1" applyAlignment="1" applyProtection="1">
      <alignment horizontal="center"/>
      <protection locked="0"/>
    </xf>
    <xf numFmtId="9" fontId="12" fillId="3" borderId="6" xfId="5" applyNumberFormat="1" applyFont="1" applyFill="1" applyBorder="1" applyAlignment="1" applyProtection="1">
      <alignment horizontal="right"/>
      <protection hidden="1"/>
    </xf>
    <xf numFmtId="9" fontId="12" fillId="3" borderId="7" xfId="5" applyNumberFormat="1" applyFont="1" applyFill="1" applyBorder="1" applyAlignment="1" applyProtection="1">
      <alignment horizontal="right"/>
      <protection hidden="1"/>
    </xf>
    <xf numFmtId="9" fontId="12" fillId="3" borderId="8" xfId="5" applyNumberFormat="1" applyFont="1" applyFill="1" applyBorder="1" applyAlignment="1" applyProtection="1">
      <alignment horizontal="right"/>
      <protection hidden="1"/>
    </xf>
    <xf numFmtId="9" fontId="8" fillId="2" borderId="2" xfId="7" applyFont="1" applyFill="1" applyBorder="1" applyAlignment="1" applyProtection="1">
      <alignment horizontal="right"/>
      <protection hidden="1"/>
    </xf>
    <xf numFmtId="9" fontId="8" fillId="2" borderId="1" xfId="7" applyFont="1" applyFill="1" applyBorder="1" applyAlignment="1" applyProtection="1">
      <alignment horizontal="right"/>
      <protection hidden="1"/>
    </xf>
    <xf numFmtId="9" fontId="8" fillId="2" borderId="3" xfId="7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" fillId="0" borderId="0" xfId="0" applyFont="1" applyBorder="1"/>
    <xf numFmtId="0" fontId="23" fillId="3" borderId="0" xfId="4" applyFont="1" applyFill="1" applyAlignment="1" applyProtection="1">
      <alignment horizontal="center" vertical="center"/>
      <protection locked="0"/>
    </xf>
    <xf numFmtId="168" fontId="21" fillId="2" borderId="0" xfId="1" applyNumberFormat="1" applyFont="1" applyFill="1" applyBorder="1" applyAlignment="1" applyProtection="1">
      <alignment horizontal="right"/>
      <protection locked="0"/>
    </xf>
    <xf numFmtId="168" fontId="21" fillId="2" borderId="0" xfId="6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Fill="1" applyBorder="1" applyProtection="1">
      <protection hidden="1"/>
    </xf>
    <xf numFmtId="44" fontId="26" fillId="0" borderId="0" xfId="6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hidden="1"/>
    </xf>
    <xf numFmtId="44" fontId="33" fillId="2" borderId="1" xfId="6" applyFont="1" applyFill="1" applyBorder="1" applyAlignment="1" applyProtection="1">
      <alignment horizontal="center"/>
      <protection hidden="1"/>
    </xf>
    <xf numFmtId="0" fontId="34" fillId="0" borderId="0" xfId="0" applyFont="1"/>
    <xf numFmtId="0" fontId="36" fillId="2" borderId="0" xfId="1" applyFont="1" applyFill="1" applyBorder="1" applyProtection="1">
      <protection locked="0"/>
    </xf>
    <xf numFmtId="168" fontId="36" fillId="2" borderId="0" xfId="1" applyNumberFormat="1" applyFont="1" applyFill="1" applyBorder="1" applyAlignment="1" applyProtection="1">
      <alignment horizontal="right"/>
      <protection locked="0"/>
    </xf>
    <xf numFmtId="168" fontId="36" fillId="2" borderId="0" xfId="6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21" fillId="2" borderId="9" xfId="1" applyFon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20" fillId="2" borderId="10" xfId="1" applyFont="1" applyFill="1" applyBorder="1" applyProtection="1">
      <protection locked="0"/>
    </xf>
    <xf numFmtId="0" fontId="21" fillId="2" borderId="11" xfId="1" applyFont="1" applyFill="1" applyBorder="1" applyAlignment="1" applyProtection="1">
      <alignment horizontal="center"/>
      <protection locked="0"/>
    </xf>
    <xf numFmtId="0" fontId="21" fillId="2" borderId="12" xfId="1" applyFont="1" applyFill="1" applyBorder="1" applyAlignment="1" applyProtection="1">
      <alignment horizontal="center"/>
      <protection locked="0"/>
    </xf>
    <xf numFmtId="1" fontId="8" fillId="2" borderId="13" xfId="0" applyNumberFormat="1" applyFont="1" applyFill="1" applyBorder="1" applyProtection="1">
      <protection hidden="1"/>
    </xf>
    <xf numFmtId="1" fontId="8" fillId="2" borderId="14" xfId="0" applyNumberFormat="1" applyFont="1" applyFill="1" applyBorder="1" applyProtection="1">
      <protection hidden="1"/>
    </xf>
    <xf numFmtId="1" fontId="8" fillId="2" borderId="14" xfId="7" applyNumberFormat="1" applyFont="1" applyFill="1" applyBorder="1" applyProtection="1">
      <protection hidden="1"/>
    </xf>
    <xf numFmtId="1" fontId="8" fillId="2" borderId="15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Protection="1">
      <protection hidden="1"/>
    </xf>
    <xf numFmtId="1" fontId="8" fillId="0" borderId="14" xfId="0" applyNumberFormat="1" applyFont="1" applyFill="1" applyBorder="1" applyProtection="1">
      <protection hidden="1"/>
    </xf>
    <xf numFmtId="1" fontId="8" fillId="0" borderId="14" xfId="7" applyNumberFormat="1" applyFont="1" applyFill="1" applyBorder="1" applyProtection="1">
      <protection hidden="1"/>
    </xf>
    <xf numFmtId="1" fontId="8" fillId="0" borderId="15" xfId="0" applyNumberFormat="1" applyFont="1" applyFill="1" applyBorder="1" applyAlignment="1">
      <alignment horizontal="right"/>
    </xf>
    <xf numFmtId="1" fontId="12" fillId="3" borderId="16" xfId="5" applyNumberFormat="1" applyFont="1" applyFill="1" applyBorder="1" applyProtection="1">
      <protection hidden="1"/>
    </xf>
    <xf numFmtId="0" fontId="27" fillId="0" borderId="0" xfId="0" applyFont="1" applyProtection="1">
      <protection locked="0"/>
    </xf>
    <xf numFmtId="0" fontId="27" fillId="0" borderId="0" xfId="0" applyFont="1" applyFill="1" applyProtection="1">
      <protection locked="0"/>
    </xf>
    <xf numFmtId="0" fontId="41" fillId="0" borderId="0" xfId="0" applyFont="1" applyProtection="1">
      <protection locked="0"/>
    </xf>
    <xf numFmtId="1" fontId="8" fillId="2" borderId="17" xfId="0" applyNumberFormat="1" applyFont="1" applyFill="1" applyBorder="1" applyProtection="1">
      <protection hidden="1"/>
    </xf>
    <xf numFmtId="1" fontId="8" fillId="2" borderId="17" xfId="7" applyNumberFormat="1" applyFont="1" applyFill="1" applyBorder="1" applyProtection="1">
      <protection hidden="1"/>
    </xf>
    <xf numFmtId="1" fontId="8" fillId="2" borderId="18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Protection="1">
      <protection hidden="1"/>
    </xf>
    <xf numFmtId="1" fontId="8" fillId="0" borderId="20" xfId="0" applyNumberFormat="1" applyFont="1" applyFill="1" applyBorder="1" applyProtection="1">
      <protection hidden="1"/>
    </xf>
    <xf numFmtId="1" fontId="8" fillId="0" borderId="20" xfId="7" applyNumberFormat="1" applyFont="1" applyFill="1" applyBorder="1" applyProtection="1">
      <protection hidden="1"/>
    </xf>
    <xf numFmtId="1" fontId="8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 applyProtection="1">
      <alignment horizontal="center"/>
      <protection locked="0"/>
    </xf>
    <xf numFmtId="9" fontId="10" fillId="0" borderId="23" xfId="7" applyFont="1" applyFill="1" applyBorder="1" applyProtection="1">
      <protection locked="0"/>
    </xf>
    <xf numFmtId="1" fontId="8" fillId="0" borderId="24" xfId="0" applyNumberFormat="1" applyFont="1" applyFill="1" applyBorder="1" applyProtection="1">
      <protection hidden="1"/>
    </xf>
    <xf numFmtId="1" fontId="8" fillId="0" borderId="25" xfId="0" applyNumberFormat="1" applyFont="1" applyFill="1" applyBorder="1" applyAlignment="1">
      <alignment horizontal="right"/>
    </xf>
    <xf numFmtId="0" fontId="19" fillId="0" borderId="11" xfId="0" applyFont="1" applyFill="1" applyBorder="1" applyAlignment="1" applyProtection="1">
      <alignment horizontal="center"/>
      <protection locked="0"/>
    </xf>
    <xf numFmtId="9" fontId="10" fillId="0" borderId="26" xfId="7" applyFont="1" applyFill="1" applyBorder="1" applyProtection="1">
      <protection locked="0"/>
    </xf>
    <xf numFmtId="1" fontId="8" fillId="2" borderId="27" xfId="0" applyNumberFormat="1" applyFont="1" applyFill="1" applyBorder="1" applyProtection="1">
      <protection hidden="1"/>
    </xf>
    <xf numFmtId="1" fontId="8" fillId="2" borderId="28" xfId="0" applyNumberFormat="1" applyFont="1" applyFill="1" applyBorder="1" applyAlignment="1">
      <alignment horizontal="right"/>
    </xf>
    <xf numFmtId="9" fontId="8" fillId="2" borderId="6" xfId="7" applyFont="1" applyFill="1" applyBorder="1" applyAlignment="1" applyProtection="1">
      <alignment horizontal="right"/>
      <protection hidden="1"/>
    </xf>
    <xf numFmtId="9" fontId="8" fillId="2" borderId="7" xfId="7" applyFont="1" applyFill="1" applyBorder="1" applyAlignment="1" applyProtection="1">
      <alignment horizontal="right"/>
      <protection hidden="1"/>
    </xf>
    <xf numFmtId="9" fontId="8" fillId="2" borderId="8" xfId="7" applyFont="1" applyFill="1" applyBorder="1" applyAlignment="1" applyProtection="1">
      <alignment horizontal="right"/>
      <protection hidden="1"/>
    </xf>
    <xf numFmtId="9" fontId="8" fillId="0" borderId="29" xfId="7" applyFont="1" applyFill="1" applyBorder="1" applyAlignment="1" applyProtection="1">
      <alignment horizontal="right"/>
      <protection hidden="1"/>
    </xf>
    <xf numFmtId="9" fontId="8" fillId="0" borderId="30" xfId="7" applyFont="1" applyFill="1" applyBorder="1" applyAlignment="1" applyProtection="1">
      <alignment horizontal="right"/>
      <protection hidden="1"/>
    </xf>
    <xf numFmtId="9" fontId="8" fillId="0" borderId="31" xfId="7" applyFont="1" applyFill="1" applyBorder="1" applyAlignment="1" applyProtection="1">
      <alignment horizontal="right"/>
      <protection hidden="1"/>
    </xf>
    <xf numFmtId="9" fontId="8" fillId="0" borderId="32" xfId="7" applyFont="1" applyFill="1" applyBorder="1" applyAlignment="1" applyProtection="1">
      <alignment horizontal="right"/>
      <protection hidden="1"/>
    </xf>
    <xf numFmtId="9" fontId="8" fillId="0" borderId="33" xfId="7" applyFont="1" applyFill="1" applyBorder="1" applyAlignment="1" applyProtection="1">
      <alignment horizontal="right"/>
      <protection hidden="1"/>
    </xf>
    <xf numFmtId="9" fontId="8" fillId="0" borderId="34" xfId="7" applyFont="1" applyFill="1" applyBorder="1" applyAlignment="1" applyProtection="1">
      <alignment horizontal="right"/>
      <protection hidden="1"/>
    </xf>
    <xf numFmtId="9" fontId="8" fillId="2" borderId="35" xfId="7" applyFont="1" applyFill="1" applyBorder="1" applyAlignment="1" applyProtection="1">
      <alignment horizontal="right"/>
      <protection hidden="1"/>
    </xf>
    <xf numFmtId="9" fontId="8" fillId="2" borderId="36" xfId="7" applyFont="1" applyFill="1" applyBorder="1" applyAlignment="1" applyProtection="1">
      <alignment horizontal="right"/>
      <protection hidden="1"/>
    </xf>
    <xf numFmtId="9" fontId="8" fillId="2" borderId="37" xfId="7" applyFont="1" applyFill="1" applyBorder="1" applyAlignment="1" applyProtection="1">
      <alignment horizontal="right"/>
      <protection hidden="1"/>
    </xf>
    <xf numFmtId="0" fontId="41" fillId="0" borderId="22" xfId="0" applyFont="1" applyBorder="1"/>
    <xf numFmtId="165" fontId="27" fillId="0" borderId="0" xfId="6" applyNumberFormat="1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4" fillId="0" borderId="0" xfId="0" applyFont="1" applyProtection="1">
      <protection locked="0"/>
    </xf>
    <xf numFmtId="0" fontId="44" fillId="0" borderId="0" xfId="2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3" fillId="0" borderId="0" xfId="0" applyFont="1" applyFill="1" applyBorder="1" applyProtection="1">
      <protection locked="0"/>
    </xf>
    <xf numFmtId="0" fontId="48" fillId="0" borderId="0" xfId="0" applyFont="1" applyFill="1" applyBorder="1" applyAlignment="1"/>
    <xf numFmtId="0" fontId="47" fillId="4" borderId="0" xfId="0" applyFont="1" applyFill="1"/>
    <xf numFmtId="0" fontId="0" fillId="4" borderId="0" xfId="0" applyFill="1" applyAlignment="1">
      <alignment horizontal="center"/>
    </xf>
    <xf numFmtId="0" fontId="47" fillId="0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8" fontId="2" fillId="0" borderId="0" xfId="0" applyNumberFormat="1" applyFont="1"/>
    <xf numFmtId="0" fontId="2" fillId="0" borderId="0" xfId="0" applyFont="1"/>
    <xf numFmtId="1" fontId="4" fillId="0" borderId="41" xfId="0" applyNumberFormat="1" applyFont="1" applyBorder="1" applyAlignment="1">
      <alignment horizontal="center"/>
    </xf>
    <xf numFmtId="2" fontId="2" fillId="0" borderId="0" xfId="0" applyNumberFormat="1" applyFont="1"/>
    <xf numFmtId="0" fontId="49" fillId="0" borderId="0" xfId="0" applyFont="1" applyAlignment="1">
      <alignment horizontal="right"/>
    </xf>
    <xf numFmtId="1" fontId="49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2" borderId="42" xfId="0" applyNumberFormat="1" applyFont="1" applyFill="1" applyBorder="1" applyAlignment="1">
      <alignment horizontal="center"/>
    </xf>
    <xf numFmtId="1" fontId="4" fillId="2" borderId="43" xfId="0" applyNumberFormat="1" applyFont="1" applyFill="1" applyBorder="1" applyAlignment="1">
      <alignment horizontal="center"/>
    </xf>
    <xf numFmtId="1" fontId="14" fillId="2" borderId="4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" fontId="34" fillId="5" borderId="4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50" fillId="0" borderId="0" xfId="0" applyFont="1" applyFill="1"/>
    <xf numFmtId="2" fontId="51" fillId="0" borderId="0" xfId="0" applyNumberFormat="1" applyFont="1" applyFill="1" applyBorder="1" applyAlignment="1">
      <alignment horizontal="center"/>
    </xf>
    <xf numFmtId="166" fontId="51" fillId="0" borderId="41" xfId="0" applyNumberFormat="1" applyFont="1" applyFill="1" applyBorder="1" applyAlignment="1">
      <alignment horizontal="center"/>
    </xf>
    <xf numFmtId="0" fontId="52" fillId="0" borderId="0" xfId="0" applyFont="1"/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9" fontId="27" fillId="2" borderId="41" xfId="5" applyNumberFormat="1" applyFont="1" applyFill="1" applyBorder="1" applyAlignment="1" applyProtection="1">
      <alignment horizontal="center"/>
      <protection locked="0"/>
    </xf>
    <xf numFmtId="0" fontId="27" fillId="8" borderId="0" xfId="2" applyFont="1" applyBorder="1" applyAlignment="1" applyProtection="1">
      <alignment horizontal="right"/>
      <protection locked="0"/>
    </xf>
    <xf numFmtId="44" fontId="27" fillId="8" borderId="41" xfId="2" applyNumberFormat="1" applyFont="1" applyBorder="1" applyAlignment="1" applyProtection="1">
      <alignment horizontal="center"/>
      <protection locked="0"/>
    </xf>
    <xf numFmtId="44" fontId="34" fillId="0" borderId="14" xfId="5" applyNumberFormat="1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right"/>
      <protection locked="0"/>
    </xf>
    <xf numFmtId="166" fontId="27" fillId="0" borderId="0" xfId="0" applyNumberFormat="1" applyFont="1" applyFill="1" applyBorder="1" applyAlignment="1" applyProtection="1">
      <alignment horizontal="right"/>
      <protection locked="0"/>
    </xf>
    <xf numFmtId="44" fontId="27" fillId="2" borderId="41" xfId="6" applyNumberFormat="1" applyFont="1" applyFill="1" applyBorder="1" applyAlignment="1" applyProtection="1">
      <protection locked="0"/>
    </xf>
    <xf numFmtId="44" fontId="27" fillId="2" borderId="41" xfId="6" applyFont="1" applyFill="1" applyBorder="1" applyAlignment="1" applyProtection="1">
      <protection locked="0"/>
    </xf>
    <xf numFmtId="1" fontId="27" fillId="2" borderId="41" xfId="0" applyNumberFormat="1" applyFont="1" applyFill="1" applyBorder="1" applyAlignment="1" applyProtection="1">
      <alignment horizontal="right"/>
      <protection locked="0"/>
    </xf>
    <xf numFmtId="3" fontId="27" fillId="2" borderId="41" xfId="6" applyNumberFormat="1" applyFont="1" applyFill="1" applyBorder="1" applyAlignment="1" applyProtection="1">
      <alignment horizontal="right"/>
      <protection locked="0"/>
    </xf>
    <xf numFmtId="166" fontId="27" fillId="2" borderId="41" xfId="0" applyNumberFormat="1" applyFont="1" applyFill="1" applyBorder="1" applyAlignment="1" applyProtection="1">
      <alignment horizontal="right"/>
      <protection locked="0"/>
    </xf>
    <xf numFmtId="1" fontId="34" fillId="2" borderId="41" xfId="6" applyNumberFormat="1" applyFont="1" applyFill="1" applyBorder="1" applyAlignment="1" applyProtection="1">
      <alignment horizontal="right"/>
      <protection locked="0"/>
    </xf>
    <xf numFmtId="0" fontId="41" fillId="0" borderId="22" xfId="0" applyFont="1" applyBorder="1" applyAlignment="1">
      <alignment horizontal="right"/>
    </xf>
    <xf numFmtId="0" fontId="41" fillId="0" borderId="9" xfId="0" applyFont="1" applyBorder="1" applyAlignment="1">
      <alignment horizontal="right"/>
    </xf>
    <xf numFmtId="0" fontId="40" fillId="6" borderId="46" xfId="0" applyFont="1" applyFill="1" applyBorder="1" applyAlignment="1">
      <alignment horizontal="center"/>
    </xf>
    <xf numFmtId="0" fontId="27" fillId="0" borderId="11" xfId="0" applyFont="1" applyBorder="1" applyAlignment="1" applyProtection="1">
      <alignment horizontal="right"/>
      <protection locked="0"/>
    </xf>
    <xf numFmtId="0" fontId="41" fillId="0" borderId="9" xfId="0" applyFont="1" applyFill="1" applyBorder="1" applyAlignment="1">
      <alignment horizontal="right"/>
    </xf>
    <xf numFmtId="0" fontId="27" fillId="0" borderId="9" xfId="0" applyFont="1" applyBorder="1" applyAlignment="1" applyProtection="1">
      <alignment horizontal="right"/>
      <protection locked="0"/>
    </xf>
    <xf numFmtId="1" fontId="27" fillId="0" borderId="41" xfId="0" applyNumberFormat="1" applyFont="1" applyFill="1" applyBorder="1" applyAlignment="1">
      <alignment horizontal="center"/>
    </xf>
    <xf numFmtId="3" fontId="27" fillId="0" borderId="41" xfId="0" applyNumberFormat="1" applyFont="1" applyFill="1" applyBorder="1" applyAlignment="1">
      <alignment horizontal="center"/>
    </xf>
    <xf numFmtId="44" fontId="27" fillId="0" borderId="41" xfId="6" applyFont="1" applyFill="1" applyBorder="1" applyAlignment="1">
      <alignment horizontal="center"/>
    </xf>
    <xf numFmtId="165" fontId="27" fillId="0" borderId="41" xfId="6" applyNumberFormat="1" applyFont="1" applyBorder="1" applyProtection="1">
      <protection locked="0"/>
    </xf>
    <xf numFmtId="165" fontId="27" fillId="0" borderId="41" xfId="6" applyNumberFormat="1" applyFont="1" applyFill="1" applyBorder="1" applyAlignment="1" applyProtection="1">
      <alignment horizontal="center"/>
      <protection locked="0"/>
    </xf>
    <xf numFmtId="10" fontId="27" fillId="0" borderId="41" xfId="0" applyNumberFormat="1" applyFont="1" applyFill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/>
    </xf>
    <xf numFmtId="0" fontId="43" fillId="5" borderId="0" xfId="2" applyFont="1" applyFill="1" applyBorder="1" applyAlignment="1" applyProtection="1">
      <alignment horizontal="right"/>
      <protection locked="0"/>
    </xf>
    <xf numFmtId="1" fontId="42" fillId="5" borderId="41" xfId="6" applyNumberFormat="1" applyFont="1" applyFill="1" applyBorder="1" applyAlignment="1" applyProtection="1">
      <alignment horizontal="right"/>
      <protection locked="0"/>
    </xf>
    <xf numFmtId="2" fontId="31" fillId="3" borderId="19" xfId="0" applyNumberFormat="1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0" fontId="55" fillId="3" borderId="21" xfId="0" applyFont="1" applyFill="1" applyBorder="1" applyAlignment="1">
      <alignment horizontal="center"/>
    </xf>
    <xf numFmtId="2" fontId="55" fillId="3" borderId="29" xfId="0" applyNumberFormat="1" applyFont="1" applyFill="1" applyBorder="1" applyAlignment="1" applyProtection="1">
      <alignment horizontal="center"/>
      <protection hidden="1"/>
    </xf>
    <xf numFmtId="0" fontId="55" fillId="3" borderId="30" xfId="0" applyFont="1" applyFill="1" applyBorder="1" applyAlignment="1" applyProtection="1">
      <alignment horizontal="center"/>
      <protection hidden="1"/>
    </xf>
    <xf numFmtId="0" fontId="55" fillId="3" borderId="31" xfId="0" applyFont="1" applyFill="1" applyBorder="1" applyAlignment="1" applyProtection="1">
      <alignment horizontal="center"/>
      <protection hidden="1"/>
    </xf>
    <xf numFmtId="0" fontId="3" fillId="0" borderId="0" xfId="0" applyFont="1"/>
    <xf numFmtId="1" fontId="27" fillId="5" borderId="41" xfId="0" applyNumberFormat="1" applyFont="1" applyFill="1" applyBorder="1" applyAlignment="1">
      <alignment horizontal="center"/>
    </xf>
    <xf numFmtId="0" fontId="0" fillId="0" borderId="41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6" fontId="0" fillId="0" borderId="41" xfId="0" applyNumberFormat="1" applyBorder="1"/>
    <xf numFmtId="0" fontId="0" fillId="0" borderId="41" xfId="0" applyFill="1" applyBorder="1" applyAlignment="1">
      <alignment horizontal="right"/>
    </xf>
    <xf numFmtId="0" fontId="0" fillId="0" borderId="41" xfId="0" applyNumberFormat="1" applyBorder="1"/>
    <xf numFmtId="0" fontId="0" fillId="0" borderId="52" xfId="0" applyBorder="1"/>
    <xf numFmtId="9" fontId="0" fillId="0" borderId="48" xfId="0" applyNumberFormat="1" applyBorder="1" applyAlignment="1">
      <alignment horizontal="center"/>
    </xf>
    <xf numFmtId="9" fontId="0" fillId="0" borderId="53" xfId="0" applyNumberForma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9" fontId="0" fillId="0" borderId="54" xfId="0" applyNumberFormat="1" applyBorder="1"/>
    <xf numFmtId="0" fontId="3" fillId="0" borderId="50" xfId="0" applyFont="1" applyBorder="1"/>
    <xf numFmtId="0" fontId="3" fillId="0" borderId="47" xfId="0" applyFont="1" applyBorder="1"/>
    <xf numFmtId="9" fontId="0" fillId="0" borderId="51" xfId="0" applyNumberFormat="1" applyBorder="1" applyAlignment="1">
      <alignment horizontal="center"/>
    </xf>
    <xf numFmtId="0" fontId="0" fillId="2" borderId="47" xfId="0" applyFill="1" applyBorder="1"/>
    <xf numFmtId="0" fontId="0" fillId="2" borderId="52" xfId="0" applyFill="1" applyBorder="1"/>
    <xf numFmtId="9" fontId="0" fillId="2" borderId="48" xfId="0" applyNumberFormat="1" applyFill="1" applyBorder="1" applyAlignment="1">
      <alignment horizontal="center"/>
    </xf>
    <xf numFmtId="0" fontId="0" fillId="2" borderId="50" xfId="0" applyFill="1" applyBorder="1"/>
    <xf numFmtId="0" fontId="0" fillId="2" borderId="54" xfId="0" applyFill="1" applyBorder="1"/>
    <xf numFmtId="9" fontId="0" fillId="2" borderId="51" xfId="0" applyNumberFormat="1" applyFill="1" applyBorder="1" applyAlignment="1">
      <alignment horizontal="center"/>
    </xf>
    <xf numFmtId="0" fontId="3" fillId="2" borderId="58" xfId="0" applyFont="1" applyFill="1" applyBorder="1"/>
    <xf numFmtId="0" fontId="0" fillId="2" borderId="59" xfId="0" applyFill="1" applyBorder="1"/>
    <xf numFmtId="0" fontId="0" fillId="2" borderId="60" xfId="0" applyFill="1" applyBorder="1"/>
    <xf numFmtId="1" fontId="27" fillId="5" borderId="11" xfId="6" applyNumberFormat="1" applyFont="1" applyFill="1" applyBorder="1" applyAlignment="1" applyProtection="1">
      <alignment horizontal="center"/>
      <protection locked="0"/>
    </xf>
    <xf numFmtId="17" fontId="0" fillId="0" borderId="41" xfId="0" applyNumberFormat="1" applyBorder="1"/>
    <xf numFmtId="0" fontId="60" fillId="16" borderId="41" xfId="0" applyFont="1" applyFill="1" applyBorder="1" applyAlignment="1">
      <alignment horizontal="left"/>
    </xf>
    <xf numFmtId="0" fontId="61" fillId="16" borderId="40" xfId="0" applyFont="1" applyFill="1" applyBorder="1"/>
    <xf numFmtId="0" fontId="14" fillId="16" borderId="0" xfId="0" applyFont="1" applyFill="1" applyAlignment="1">
      <alignment horizontal="center"/>
    </xf>
    <xf numFmtId="168" fontId="2" fillId="16" borderId="41" xfId="0" applyNumberFormat="1" applyFont="1" applyFill="1" applyBorder="1" applyAlignment="1">
      <alignment horizontal="center"/>
    </xf>
    <xf numFmtId="9" fontId="2" fillId="16" borderId="41" xfId="0" applyNumberFormat="1" applyFont="1" applyFill="1" applyBorder="1" applyAlignment="1">
      <alignment horizontal="center"/>
    </xf>
    <xf numFmtId="164" fontId="2" fillId="16" borderId="41" xfId="0" applyNumberFormat="1" applyFont="1" applyFill="1" applyBorder="1" applyAlignment="1">
      <alignment horizontal="center"/>
    </xf>
    <xf numFmtId="172" fontId="2" fillId="16" borderId="41" xfId="0" applyNumberFormat="1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62" fillId="0" borderId="0" xfId="0" applyFont="1"/>
    <xf numFmtId="0" fontId="63" fillId="0" borderId="0" xfId="0" applyFont="1" applyAlignment="1">
      <alignment horizontal="left"/>
    </xf>
    <xf numFmtId="170" fontId="27" fillId="16" borderId="41" xfId="5" applyNumberFormat="1" applyFont="1" applyFill="1" applyBorder="1" applyAlignment="1" applyProtection="1">
      <protection locked="0"/>
    </xf>
    <xf numFmtId="0" fontId="62" fillId="0" borderId="0" xfId="0" applyFont="1" applyProtection="1">
      <protection locked="0"/>
    </xf>
    <xf numFmtId="9" fontId="27" fillId="16" borderId="41" xfId="5" applyNumberFormat="1" applyFont="1" applyFill="1" applyBorder="1" applyAlignment="1" applyProtection="1">
      <alignment horizontal="right"/>
      <protection locked="0"/>
    </xf>
    <xf numFmtId="1" fontId="27" fillId="16" borderId="44" xfId="6" applyNumberFormat="1" applyFont="1" applyFill="1" applyBorder="1" applyAlignment="1" applyProtection="1">
      <alignment horizontal="center"/>
      <protection locked="0"/>
    </xf>
    <xf numFmtId="0" fontId="1" fillId="13" borderId="45" xfId="0" applyFont="1" applyFill="1" applyBorder="1" applyAlignment="1"/>
    <xf numFmtId="0" fontId="1" fillId="13" borderId="40" xfId="0" applyFont="1" applyFill="1" applyBorder="1" applyAlignment="1"/>
    <xf numFmtId="0" fontId="53" fillId="15" borderId="42" xfId="0" applyFont="1" applyFill="1" applyBorder="1"/>
    <xf numFmtId="167" fontId="5" fillId="16" borderId="1" xfId="0" applyNumberFormat="1" applyFont="1" applyFill="1" applyBorder="1" applyAlignment="1" applyProtection="1">
      <alignment horizontal="left"/>
      <protection locked="0"/>
    </xf>
    <xf numFmtId="0" fontId="5" fillId="16" borderId="1" xfId="0" applyNumberFormat="1" applyFont="1" applyFill="1" applyBorder="1" applyAlignment="1" applyProtection="1">
      <alignment horizontal="left"/>
      <protection locked="0"/>
    </xf>
    <xf numFmtId="7" fontId="15" fillId="16" borderId="1" xfId="0" applyNumberFormat="1" applyFont="1" applyFill="1" applyBorder="1" applyAlignment="1" applyProtection="1">
      <alignment horizontal="right"/>
      <protection locked="0"/>
    </xf>
    <xf numFmtId="171" fontId="15" fillId="16" borderId="1" xfId="0" applyNumberFormat="1" applyFont="1" applyFill="1" applyBorder="1" applyAlignment="1" applyProtection="1">
      <alignment horizontal="right"/>
      <protection locked="0"/>
    </xf>
    <xf numFmtId="0" fontId="15" fillId="16" borderId="1" xfId="0" applyFont="1" applyFill="1" applyBorder="1" applyAlignment="1" applyProtection="1">
      <alignment horizontal="right"/>
      <protection locked="0"/>
    </xf>
    <xf numFmtId="167" fontId="5" fillId="16" borderId="1" xfId="0" applyNumberFormat="1" applyFont="1" applyFill="1" applyBorder="1" applyAlignment="1" applyProtection="1">
      <protection locked="0"/>
    </xf>
    <xf numFmtId="167" fontId="24" fillId="16" borderId="1" xfId="0" applyNumberFormat="1" applyFont="1" applyFill="1" applyBorder="1" applyAlignment="1" applyProtection="1">
      <alignment horizontal="left"/>
      <protection locked="0"/>
    </xf>
    <xf numFmtId="0" fontId="24" fillId="16" borderId="1" xfId="0" applyNumberFormat="1" applyFont="1" applyFill="1" applyBorder="1" applyAlignment="1" applyProtection="1">
      <alignment horizontal="left"/>
      <protection locked="0"/>
    </xf>
    <xf numFmtId="7" fontId="25" fillId="16" borderId="1" xfId="0" applyNumberFormat="1" applyFont="1" applyFill="1" applyBorder="1" applyAlignment="1" applyProtection="1">
      <alignment horizontal="right"/>
      <protection locked="0"/>
    </xf>
    <xf numFmtId="171" fontId="25" fillId="16" borderId="1" xfId="0" applyNumberFormat="1" applyFont="1" applyFill="1" applyBorder="1" applyAlignment="1" applyProtection="1">
      <alignment horizontal="right"/>
      <protection locked="0"/>
    </xf>
    <xf numFmtId="0" fontId="25" fillId="16" borderId="1" xfId="0" applyFont="1" applyFill="1" applyBorder="1" applyAlignment="1" applyProtection="1">
      <alignment horizontal="right"/>
      <protection locked="0"/>
    </xf>
    <xf numFmtId="167" fontId="24" fillId="16" borderId="1" xfId="0" applyNumberFormat="1" applyFont="1" applyFill="1" applyBorder="1" applyAlignment="1" applyProtection="1">
      <protection locked="0"/>
    </xf>
    <xf numFmtId="0" fontId="19" fillId="16" borderId="0" xfId="0" applyFont="1" applyFill="1" applyBorder="1" applyAlignment="1" applyProtection="1">
      <alignment horizontal="left"/>
      <protection locked="0"/>
    </xf>
    <xf numFmtId="0" fontId="14" fillId="16" borderId="0" xfId="1" applyFont="1" applyFill="1" applyBorder="1" applyProtection="1">
      <protection locked="0"/>
    </xf>
    <xf numFmtId="0" fontId="25" fillId="16" borderId="1" xfId="0" applyFont="1" applyFill="1" applyBorder="1" applyAlignment="1" applyProtection="1">
      <alignment horizontal="center"/>
      <protection locked="0"/>
    </xf>
    <xf numFmtId="0" fontId="38" fillId="16" borderId="1" xfId="0" applyNumberFormat="1" applyFont="1" applyFill="1" applyBorder="1" applyAlignment="1" applyProtection="1">
      <alignment horizontal="left"/>
      <protection locked="0"/>
    </xf>
    <xf numFmtId="7" fontId="39" fillId="16" borderId="1" xfId="0" applyNumberFormat="1" applyFont="1" applyFill="1" applyBorder="1" applyAlignment="1" applyProtection="1">
      <alignment horizontal="right"/>
      <protection locked="0"/>
    </xf>
    <xf numFmtId="171" fontId="39" fillId="16" borderId="1" xfId="0" applyNumberFormat="1" applyFont="1" applyFill="1" applyBorder="1" applyAlignment="1" applyProtection="1">
      <alignment horizontal="right"/>
      <protection locked="0"/>
    </xf>
    <xf numFmtId="0" fontId="39" fillId="16" borderId="1" xfId="0" applyFont="1" applyFill="1" applyBorder="1" applyAlignment="1" applyProtection="1">
      <alignment horizontal="right"/>
      <protection locked="0"/>
    </xf>
    <xf numFmtId="0" fontId="37" fillId="16" borderId="10" xfId="0" applyFont="1" applyFill="1" applyBorder="1" applyAlignment="1" applyProtection="1">
      <alignment horizontal="left"/>
      <protection locked="0"/>
    </xf>
    <xf numFmtId="167" fontId="5" fillId="16" borderId="0" xfId="0" applyNumberFormat="1" applyFont="1" applyFill="1" applyAlignment="1" applyProtection="1">
      <alignment horizontal="left"/>
      <protection hidden="1"/>
    </xf>
    <xf numFmtId="43" fontId="5" fillId="16" borderId="0" xfId="0" applyNumberFormat="1" applyFont="1" applyFill="1" applyProtection="1">
      <protection hidden="1"/>
    </xf>
    <xf numFmtId="44" fontId="5" fillId="16" borderId="0" xfId="0" applyNumberFormat="1" applyFont="1" applyFill="1" applyProtection="1">
      <protection hidden="1"/>
    </xf>
    <xf numFmtId="0" fontId="0" fillId="16" borderId="0" xfId="0" applyFill="1" applyProtection="1">
      <protection hidden="1"/>
    </xf>
    <xf numFmtId="0" fontId="60" fillId="15" borderId="0" xfId="0" applyFont="1" applyFill="1"/>
    <xf numFmtId="0" fontId="64" fillId="15" borderId="0" xfId="0" applyFont="1" applyFill="1" applyAlignment="1">
      <alignment wrapText="1"/>
    </xf>
    <xf numFmtId="0" fontId="59" fillId="15" borderId="39" xfId="0" applyFont="1" applyFill="1" applyBorder="1" applyAlignment="1">
      <alignment horizontal="center"/>
    </xf>
    <xf numFmtId="0" fontId="59" fillId="15" borderId="40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3" fillId="15" borderId="61" xfId="4" applyFont="1" applyFill="1" applyBorder="1" applyAlignment="1" applyProtection="1">
      <alignment horizontal="center" vertical="center"/>
      <protection locked="0"/>
    </xf>
    <xf numFmtId="0" fontId="23" fillId="15" borderId="62" xfId="4" applyFont="1" applyFill="1" applyBorder="1" applyAlignment="1" applyProtection="1">
      <alignment horizontal="center" vertical="center"/>
      <protection locked="0"/>
    </xf>
    <xf numFmtId="0" fontId="22" fillId="15" borderId="0" xfId="5" applyFont="1" applyFill="1" applyBorder="1" applyAlignment="1">
      <alignment horizontal="center"/>
    </xf>
    <xf numFmtId="0" fontId="22" fillId="12" borderId="0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45" fillId="15" borderId="0" xfId="4" applyFont="1" applyFill="1" applyAlignment="1" applyProtection="1">
      <alignment horizontal="center" vertical="center"/>
      <protection locked="0"/>
    </xf>
    <xf numFmtId="0" fontId="23" fillId="15" borderId="0" xfId="4" applyFont="1" applyFill="1" applyAlignment="1" applyProtection="1">
      <alignment horizontal="center" vertical="center"/>
      <protection locked="0"/>
    </xf>
    <xf numFmtId="0" fontId="22" fillId="0" borderId="0" xfId="5" applyFont="1" applyFill="1" applyBorder="1" applyAlignment="1">
      <alignment horizontal="center"/>
    </xf>
    <xf numFmtId="0" fontId="12" fillId="3" borderId="22" xfId="5" applyFont="1" applyFill="1" applyBorder="1" applyAlignment="1">
      <alignment horizontal="center"/>
    </xf>
    <xf numFmtId="0" fontId="12" fillId="3" borderId="63" xfId="5" applyFont="1" applyFill="1" applyBorder="1" applyAlignment="1">
      <alignment horizontal="center"/>
    </xf>
    <xf numFmtId="0" fontId="35" fillId="15" borderId="0" xfId="5" applyFont="1" applyFill="1" applyBorder="1" applyAlignment="1">
      <alignment horizontal="center"/>
    </xf>
    <xf numFmtId="0" fontId="35" fillId="12" borderId="0" xfId="5" applyFont="1" applyFill="1" applyBorder="1" applyAlignment="1">
      <alignment horizontal="center"/>
    </xf>
    <xf numFmtId="0" fontId="12" fillId="17" borderId="39" xfId="3" applyFont="1" applyFill="1" applyBorder="1" applyAlignment="1">
      <alignment horizontal="left"/>
    </xf>
    <xf numFmtId="0" fontId="12" fillId="17" borderId="40" xfId="3" applyFont="1" applyFill="1" applyBorder="1" applyAlignment="1">
      <alignment horizontal="left"/>
    </xf>
    <xf numFmtId="0" fontId="12" fillId="17" borderId="0" xfId="3" applyFont="1" applyFill="1" applyBorder="1" applyAlignment="1">
      <alignment horizontal="left"/>
    </xf>
    <xf numFmtId="0" fontId="12" fillId="12" borderId="0" xfId="5" applyFont="1" applyFill="1" applyBorder="1" applyAlignment="1">
      <alignment horizontal="center"/>
    </xf>
    <xf numFmtId="0" fontId="12" fillId="12" borderId="0" xfId="5" applyFont="1" applyFill="1" applyBorder="1" applyAlignment="1">
      <alignment horizontal="left"/>
    </xf>
    <xf numFmtId="0" fontId="54" fillId="15" borderId="0" xfId="0" applyFont="1" applyFill="1" applyAlignment="1">
      <alignment horizontal="center"/>
    </xf>
    <xf numFmtId="0" fontId="0" fillId="13" borderId="39" xfId="0" applyFont="1" applyFill="1" applyBorder="1" applyAlignment="1"/>
  </cellXfs>
  <cellStyles count="9">
    <cellStyle name="20% - Accent1" xfId="1" builtinId="30"/>
    <cellStyle name="40% - Accent1" xfId="2" builtinId="31"/>
    <cellStyle name="60% - Accent4" xfId="3" builtinId="44"/>
    <cellStyle name="Accent1" xfId="4" builtinId="29"/>
    <cellStyle name="Accent4" xfId="5" builtinId="41"/>
    <cellStyle name="Currency" xfId="6" builtinId="4"/>
    <cellStyle name="Normal" xfId="0" builtinId="0"/>
    <cellStyle name="Percent" xfId="7" builtinId="5"/>
    <cellStyle name="Title" xfId="8" builtin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161925</xdr:rowOff>
    </xdr:from>
    <xdr:to>
      <xdr:col>2</xdr:col>
      <xdr:colOff>257175</xdr:colOff>
      <xdr:row>16</xdr:row>
      <xdr:rowOff>257175</xdr:rowOff>
    </xdr:to>
    <xdr:sp macro="" textlink="">
      <xdr:nvSpPr>
        <xdr:cNvPr id="4138" name="AutoShape 2"/>
        <xdr:cNvSpPr>
          <a:spLocks/>
        </xdr:cNvSpPr>
      </xdr:nvSpPr>
      <xdr:spPr bwMode="auto">
        <a:xfrm>
          <a:off x="3562350" y="1638300"/>
          <a:ext cx="133350" cy="1581150"/>
        </a:xfrm>
        <a:prstGeom prst="rightBrace">
          <a:avLst>
            <a:gd name="adj1" fmla="val 9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190500</xdr:colOff>
      <xdr:row>21</xdr:row>
      <xdr:rowOff>0</xdr:rowOff>
    </xdr:to>
    <xdr:sp macro="" textlink="">
      <xdr:nvSpPr>
        <xdr:cNvPr id="4139" name="AutoShape 3"/>
        <xdr:cNvSpPr>
          <a:spLocks/>
        </xdr:cNvSpPr>
      </xdr:nvSpPr>
      <xdr:spPr bwMode="auto">
        <a:xfrm>
          <a:off x="3590925" y="3286125"/>
          <a:ext cx="38100" cy="4191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2066925</xdr:colOff>
      <xdr:row>0</xdr:row>
      <xdr:rowOff>742474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72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43180</xdr:colOff>
      <xdr:row>9</xdr:row>
      <xdr:rowOff>17780</xdr:rowOff>
    </xdr:from>
    <xdr:to>
      <xdr:col>10</xdr:col>
      <xdr:colOff>2695660</xdr:colOff>
      <xdr:row>10</xdr:row>
      <xdr:rowOff>130935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3228320" y="1828800"/>
          <a:ext cx="3025140" cy="27432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Customize your business sources here. </a:t>
          </a:r>
          <a:endParaRPr lang="en-US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topLeftCell="A7" workbookViewId="0">
      <selection activeCell="B29" sqref="B29"/>
    </sheetView>
  </sheetViews>
  <sheetFormatPr defaultColWidth="8.85546875" defaultRowHeight="12.75"/>
  <cols>
    <col min="1" max="1" width="37.28515625" customWidth="1"/>
    <col min="2" max="2" width="14.28515625" style="56" customWidth="1"/>
    <col min="3" max="3" width="5.28515625" customWidth="1"/>
  </cols>
  <sheetData>
    <row r="1" spans="1:8" ht="58.7" customHeight="1">
      <c r="A1" s="274"/>
      <c r="B1" s="274"/>
      <c r="C1" s="274"/>
      <c r="D1" s="274"/>
      <c r="E1" s="274"/>
      <c r="F1" s="274"/>
      <c r="G1" s="274"/>
    </row>
    <row r="2" spans="1:8" ht="32.25" customHeight="1">
      <c r="A2" s="272" t="s">
        <v>147</v>
      </c>
      <c r="B2" s="273"/>
      <c r="C2" s="131"/>
      <c r="D2" s="293" t="s">
        <v>159</v>
      </c>
      <c r="E2" s="243"/>
      <c r="F2" s="243"/>
      <c r="G2" s="244"/>
      <c r="H2" s="2"/>
    </row>
    <row r="3" spans="1:8" ht="5.25" customHeight="1">
      <c r="A3" s="132"/>
      <c r="B3" s="133"/>
      <c r="C3" s="58"/>
      <c r="D3" s="58"/>
      <c r="E3" s="58"/>
      <c r="F3" s="58"/>
      <c r="G3" s="58"/>
      <c r="H3" s="2"/>
    </row>
    <row r="4" spans="1:8" s="19" customFormat="1" ht="5.25" customHeight="1">
      <c r="A4" s="134"/>
      <c r="B4" s="135"/>
    </row>
    <row r="5" spans="1:8" s="78" customFormat="1" ht="15">
      <c r="B5" s="231">
        <v>2018</v>
      </c>
      <c r="C5" s="136"/>
      <c r="D5" s="229" t="s">
        <v>57</v>
      </c>
      <c r="E5" s="230"/>
      <c r="F5" s="237" t="s">
        <v>156</v>
      </c>
      <c r="H5"/>
    </row>
    <row r="6" spans="1:8" s="78" customFormat="1" ht="15">
      <c r="B6" s="137"/>
    </row>
    <row r="7" spans="1:8" s="140" customFormat="1" ht="15">
      <c r="A7" s="138" t="s">
        <v>68</v>
      </c>
      <c r="B7" s="232">
        <v>225000</v>
      </c>
      <c r="C7" s="139"/>
    </row>
    <row r="8" spans="1:8" s="140" customFormat="1" ht="15" hidden="1">
      <c r="B8" s="14"/>
    </row>
    <row r="9" spans="1:8" s="140" customFormat="1" ht="15.75">
      <c r="A9" s="138" t="s">
        <v>148</v>
      </c>
      <c r="B9" s="141">
        <f>SUM(B7/B30)</f>
        <v>36</v>
      </c>
      <c r="C9" s="142"/>
    </row>
    <row r="10" spans="1:8" s="140" customFormat="1" ht="15.75">
      <c r="A10" s="143" t="s">
        <v>149</v>
      </c>
      <c r="B10" s="144">
        <f>SUM(B9*B25)</f>
        <v>21.599999999999998</v>
      </c>
      <c r="C10" s="142"/>
      <c r="D10" s="1" t="s">
        <v>150</v>
      </c>
    </row>
    <row r="11" spans="1:8" s="140" customFormat="1" ht="15">
      <c r="A11" s="143" t="s">
        <v>151</v>
      </c>
      <c r="B11" s="144">
        <f>SUM(B9*B26)</f>
        <v>14.4</v>
      </c>
      <c r="C11" s="142"/>
    </row>
    <row r="12" spans="1:8" s="140" customFormat="1" ht="15" hidden="1">
      <c r="A12" s="138"/>
      <c r="C12" s="142"/>
    </row>
    <row r="13" spans="1:8" s="140" customFormat="1" ht="15.75" hidden="1">
      <c r="A13" s="138"/>
      <c r="B13" s="145"/>
      <c r="C13" s="142"/>
      <c r="D13" s="1"/>
    </row>
    <row r="14" spans="1:8" s="140" customFormat="1" ht="15.75" thickBot="1">
      <c r="A14" s="138" t="s">
        <v>152</v>
      </c>
      <c r="B14" s="146">
        <f>SUM(B10/B27)</f>
        <v>25.411764705882351</v>
      </c>
      <c r="C14" s="142"/>
    </row>
    <row r="15" spans="1:8" s="140" customFormat="1" ht="24.95" customHeight="1" thickBot="1">
      <c r="A15" s="138" t="s">
        <v>38</v>
      </c>
      <c r="B15" s="147">
        <f>SUM(B14/B28)</f>
        <v>33.882352941176471</v>
      </c>
      <c r="C15" s="142"/>
    </row>
    <row r="16" spans="1:8" s="140" customFormat="1" ht="15.75" hidden="1">
      <c r="A16" s="138"/>
      <c r="B16" s="148"/>
      <c r="C16" s="142"/>
    </row>
    <row r="17" spans="1:10" s="140" customFormat="1" ht="25.7" customHeight="1" thickBot="1">
      <c r="A17" s="138" t="s">
        <v>39</v>
      </c>
      <c r="B17" s="149">
        <f>SUM(B11/B29)</f>
        <v>32</v>
      </c>
      <c r="C17" s="142"/>
    </row>
    <row r="18" spans="1:10" s="140" customFormat="1" ht="33.6" customHeight="1" thickBot="1">
      <c r="A18" s="150" t="s">
        <v>40</v>
      </c>
      <c r="B18" s="151">
        <f>SUM(B15+B17)</f>
        <v>65.882352941176464</v>
      </c>
      <c r="C18" s="142"/>
      <c r="D18" s="1" t="s">
        <v>41</v>
      </c>
    </row>
    <row r="19" spans="1:10" s="154" customFormat="1" ht="21.75" hidden="1" customHeight="1">
      <c r="A19" s="152"/>
      <c r="B19" s="153"/>
    </row>
    <row r="20" spans="1:10" s="154" customFormat="1" ht="21" hidden="1" customHeight="1">
      <c r="A20" s="152"/>
      <c r="B20" s="153"/>
      <c r="C20" s="155"/>
    </row>
    <row r="21" spans="1:10" s="154" customFormat="1" ht="15" hidden="1" customHeight="1">
      <c r="A21" s="152"/>
      <c r="B21" s="156"/>
    </row>
    <row r="22" spans="1:10" s="154" customFormat="1" ht="21.95" customHeight="1">
      <c r="A22" s="152" t="s">
        <v>42</v>
      </c>
      <c r="B22" s="157">
        <f>SUM(B18/B31)</f>
        <v>1.4017521902377972</v>
      </c>
    </row>
    <row r="23" spans="1:10" s="140" customFormat="1" ht="12.95" customHeight="1">
      <c r="B23" s="14"/>
    </row>
    <row r="24" spans="1:10" s="140" customFormat="1" ht="15.75">
      <c r="A24" s="1" t="s">
        <v>43</v>
      </c>
      <c r="B24" s="14"/>
    </row>
    <row r="25" spans="1:10" s="140" customFormat="1" ht="15">
      <c r="A25" s="140" t="s">
        <v>44</v>
      </c>
      <c r="B25" s="233">
        <v>0.6</v>
      </c>
      <c r="C25" s="158" t="s">
        <v>45</v>
      </c>
      <c r="D25" s="158"/>
      <c r="E25" s="158"/>
      <c r="F25" s="158"/>
      <c r="G25" s="158"/>
      <c r="H25" s="57"/>
      <c r="I25" s="57"/>
      <c r="J25" s="57"/>
    </row>
    <row r="26" spans="1:10" s="140" customFormat="1" ht="15">
      <c r="A26" s="140" t="s">
        <v>46</v>
      </c>
      <c r="B26" s="233">
        <v>0.4</v>
      </c>
      <c r="C26" s="158" t="s">
        <v>47</v>
      </c>
      <c r="D26" s="158"/>
      <c r="E26" s="158"/>
      <c r="F26" s="158"/>
      <c r="G26" s="158"/>
      <c r="H26" s="57"/>
      <c r="I26" s="57"/>
      <c r="J26" s="57"/>
    </row>
    <row r="27" spans="1:10" s="140" customFormat="1" ht="15">
      <c r="A27" s="140" t="s">
        <v>48</v>
      </c>
      <c r="B27" s="233">
        <v>0.85</v>
      </c>
      <c r="C27" s="158" t="s">
        <v>49</v>
      </c>
      <c r="D27" s="158"/>
      <c r="E27" s="158"/>
      <c r="F27" s="158"/>
      <c r="G27" s="158"/>
      <c r="H27" s="57"/>
      <c r="I27" s="57"/>
      <c r="J27" s="57"/>
    </row>
    <row r="28" spans="1:10" s="140" customFormat="1" ht="15">
      <c r="A28" s="140" t="s">
        <v>50</v>
      </c>
      <c r="B28" s="233">
        <v>0.75</v>
      </c>
      <c r="C28" s="158" t="s">
        <v>51</v>
      </c>
      <c r="D28" s="158"/>
      <c r="E28" s="158"/>
      <c r="F28" s="158"/>
      <c r="G28" s="158"/>
      <c r="H28" s="57"/>
      <c r="I28" s="57"/>
      <c r="J28" s="57"/>
    </row>
    <row r="29" spans="1:10" s="140" customFormat="1" ht="15">
      <c r="A29" s="140" t="s">
        <v>52</v>
      </c>
      <c r="B29" s="233">
        <v>0.45</v>
      </c>
      <c r="C29" s="158" t="s">
        <v>53</v>
      </c>
      <c r="D29" s="158"/>
      <c r="E29" s="158"/>
      <c r="F29" s="158"/>
      <c r="G29" s="158"/>
      <c r="H29" s="57"/>
      <c r="I29" s="57"/>
      <c r="J29" s="57"/>
    </row>
    <row r="30" spans="1:10" s="140" customFormat="1" ht="15">
      <c r="A30" s="140" t="s">
        <v>128</v>
      </c>
      <c r="B30" s="234">
        <v>6250</v>
      </c>
      <c r="C30" s="158" t="s">
        <v>54</v>
      </c>
      <c r="D30" s="158"/>
      <c r="E30" s="158"/>
      <c r="F30" s="158"/>
      <c r="G30" s="158"/>
      <c r="H30" s="57"/>
      <c r="I30" s="57"/>
      <c r="J30" s="57"/>
    </row>
    <row r="31" spans="1:10" s="140" customFormat="1" ht="15">
      <c r="A31" s="140" t="s">
        <v>55</v>
      </c>
      <c r="B31" s="235">
        <v>47</v>
      </c>
      <c r="C31" s="158" t="s">
        <v>56</v>
      </c>
      <c r="D31" s="158"/>
      <c r="E31" s="158"/>
      <c r="F31" s="158"/>
      <c r="G31" s="158"/>
      <c r="H31" s="57"/>
      <c r="I31" s="57"/>
      <c r="J31" s="57"/>
    </row>
    <row r="32" spans="1:10" s="62" customFormat="1" ht="15">
      <c r="B32" s="159"/>
      <c r="C32" s="126"/>
      <c r="D32" s="126"/>
      <c r="E32" s="126"/>
      <c r="F32" s="126"/>
      <c r="G32" s="126"/>
      <c r="H32" s="126"/>
      <c r="I32" s="126"/>
      <c r="J32" s="126"/>
    </row>
    <row r="33" spans="1:7" s="140" customFormat="1" ht="15">
      <c r="A33" s="236" t="s">
        <v>57</v>
      </c>
      <c r="B33" s="238" t="s">
        <v>157</v>
      </c>
      <c r="C33" s="16"/>
      <c r="D33" s="16"/>
      <c r="E33" s="16"/>
      <c r="F33" s="16"/>
      <c r="G33" s="161"/>
    </row>
    <row r="34" spans="1:7" s="140" customFormat="1" ht="15">
      <c r="B34" s="160" t="s">
        <v>58</v>
      </c>
      <c r="C34" s="16"/>
      <c r="D34" s="16"/>
      <c r="E34" s="16"/>
      <c r="F34" s="16"/>
      <c r="G34" s="161"/>
    </row>
    <row r="35" spans="1:7" s="140" customFormat="1" ht="15" hidden="1">
      <c r="B35" s="162"/>
      <c r="C35" s="161"/>
      <c r="D35" s="161"/>
      <c r="E35" s="161"/>
      <c r="F35" s="161"/>
      <c r="G35" s="161"/>
    </row>
    <row r="36" spans="1:7" s="140" customFormat="1" ht="15">
      <c r="B36" s="14"/>
    </row>
    <row r="37" spans="1:7" s="140" customFormat="1" ht="15">
      <c r="B37" s="14"/>
    </row>
  </sheetData>
  <mergeCells count="2">
    <mergeCell ref="A2:B2"/>
    <mergeCell ref="A1:G1"/>
  </mergeCells>
  <phoneticPr fontId="7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showGridLines="0" zoomScale="75" zoomScaleNormal="75" zoomScaleSheetLayoutView="100" workbookViewId="0">
      <selection activeCell="G21" sqref="G21"/>
    </sheetView>
  </sheetViews>
  <sheetFormatPr defaultRowHeight="12.75"/>
  <cols>
    <col min="1" max="1" width="60.7109375" style="21" customWidth="1"/>
    <col min="2" max="2" width="20.7109375" style="28" customWidth="1"/>
    <col min="3" max="3" width="25.7109375" style="28" customWidth="1"/>
    <col min="4" max="4" width="23.42578125" style="21" customWidth="1"/>
    <col min="5" max="16384" width="9.140625" style="21"/>
  </cols>
  <sheetData>
    <row r="1" spans="1:6" ht="47.25" customHeight="1" thickBot="1">
      <c r="A1" s="275" t="s">
        <v>146</v>
      </c>
      <c r="B1" s="276"/>
      <c r="C1" s="276"/>
      <c r="D1" s="130"/>
      <c r="E1" s="129"/>
      <c r="F1" s="26"/>
    </row>
    <row r="2" spans="1:6" s="26" customFormat="1" ht="0.75" customHeight="1">
      <c r="A2" s="33"/>
      <c r="B2" s="33"/>
      <c r="C2" s="33"/>
    </row>
    <row r="3" spans="1:6" ht="9" customHeight="1" thickBot="1">
      <c r="A3" s="32"/>
      <c r="B3" s="32"/>
      <c r="C3" s="32"/>
    </row>
    <row r="4" spans="1:6" ht="24.75" hidden="1" customHeight="1" thickBot="1">
      <c r="B4" s="22"/>
      <c r="C4" s="22"/>
    </row>
    <row r="5" spans="1:6" ht="25.5" customHeight="1" thickTop="1" thickBot="1">
      <c r="B5" s="128" t="s">
        <v>133</v>
      </c>
      <c r="C5" s="166">
        <f>+'Goal Setting Simplified'!B7</f>
        <v>225000</v>
      </c>
    </row>
    <row r="6" spans="1:6" ht="16.5" thickTop="1">
      <c r="A6" s="29"/>
      <c r="B6" s="22"/>
      <c r="C6" s="22"/>
      <c r="F6" s="23"/>
    </row>
    <row r="7" spans="1:6" s="24" customFormat="1" ht="18">
      <c r="A7" s="30"/>
      <c r="B7" s="124" t="s">
        <v>113</v>
      </c>
      <c r="C7" s="124" t="s">
        <v>112</v>
      </c>
      <c r="F7" s="25"/>
    </row>
    <row r="8" spans="1:6" s="93" customFormat="1" ht="18" customHeight="1">
      <c r="A8" s="164" t="s">
        <v>134</v>
      </c>
      <c r="B8" s="163">
        <f>+'Goal Setting Simplified'!B25</f>
        <v>0.6</v>
      </c>
      <c r="C8" s="163">
        <f>+'Goal Setting Simplified'!B26</f>
        <v>0.4</v>
      </c>
    </row>
    <row r="9" spans="1:6" s="93" customFormat="1" ht="18" customHeight="1">
      <c r="A9" s="164" t="s">
        <v>68</v>
      </c>
      <c r="B9" s="165">
        <f>C5*B8</f>
        <v>135000</v>
      </c>
      <c r="C9" s="165">
        <f>C5*C8</f>
        <v>90000</v>
      </c>
    </row>
    <row r="10" spans="1:6" s="93" customFormat="1" ht="18" customHeight="1">
      <c r="A10" s="164" t="s">
        <v>128</v>
      </c>
      <c r="B10" s="169">
        <f>+'Goal Setting Simplified'!B30</f>
        <v>6250</v>
      </c>
      <c r="C10" s="170">
        <f>+'Goal Setting Simplified'!B30</f>
        <v>6250</v>
      </c>
    </row>
    <row r="11" spans="1:6" s="93" customFormat="1" ht="18" customHeight="1">
      <c r="A11" s="164" t="s">
        <v>114</v>
      </c>
      <c r="B11" s="239">
        <v>0.9</v>
      </c>
      <c r="C11" s="239">
        <v>0.9</v>
      </c>
      <c r="D11" s="240" t="s">
        <v>158</v>
      </c>
    </row>
    <row r="12" spans="1:6" s="93" customFormat="1" ht="18" customHeight="1">
      <c r="A12" s="164" t="s">
        <v>59</v>
      </c>
      <c r="B12" s="170">
        <f>B11*B10</f>
        <v>5625</v>
      </c>
      <c r="C12" s="170">
        <f>C11*C10</f>
        <v>5625</v>
      </c>
    </row>
    <row r="13" spans="1:6" s="93" customFormat="1" ht="18" customHeight="1">
      <c r="A13" s="164" t="s">
        <v>138</v>
      </c>
      <c r="B13" s="171">
        <f>+'Goal Setting Simplified'!B10</f>
        <v>21.599999999999998</v>
      </c>
      <c r="C13" s="171">
        <f>+'Goal Setting Simplified'!B11</f>
        <v>14.4</v>
      </c>
    </row>
    <row r="14" spans="1:6" s="93" customFormat="1" ht="18" customHeight="1">
      <c r="A14" s="164" t="s">
        <v>69</v>
      </c>
      <c r="B14" s="241">
        <v>1</v>
      </c>
      <c r="C14" s="241">
        <v>1</v>
      </c>
      <c r="D14" s="240" t="s">
        <v>158</v>
      </c>
      <c r="F14" s="94"/>
    </row>
    <row r="15" spans="1:6" s="93" customFormat="1" ht="18" customHeight="1">
      <c r="A15" s="164" t="s">
        <v>60</v>
      </c>
      <c r="B15" s="172">
        <f>+'Goal Setting Simplified'!B15</f>
        <v>33.882352941176471</v>
      </c>
      <c r="C15" s="172">
        <f>+'Goal Setting Simplified'!B17</f>
        <v>32</v>
      </c>
    </row>
    <row r="16" spans="1:6" s="93" customFormat="1" ht="18" customHeight="1">
      <c r="A16" s="164" t="s">
        <v>61</v>
      </c>
      <c r="B16" s="173">
        <f>+'Goal Setting Simplified'!B14</f>
        <v>25.411764705882351</v>
      </c>
      <c r="C16" s="173"/>
    </row>
    <row r="17" spans="1:6" s="94" customFormat="1" ht="18" customHeight="1">
      <c r="A17" s="167"/>
      <c r="B17" s="168"/>
      <c r="C17" s="168"/>
    </row>
    <row r="18" spans="1:6" s="31" customFormat="1" ht="19.7" customHeight="1">
      <c r="A18" s="164" t="s">
        <v>62</v>
      </c>
      <c r="B18" s="174">
        <f>IF(ISERROR(B13+C13),"-",B13+C13)</f>
        <v>36</v>
      </c>
    </row>
    <row r="19" spans="1:6" s="31" customFormat="1" ht="24" customHeight="1">
      <c r="A19" s="188" t="s">
        <v>63</v>
      </c>
      <c r="B19" s="189">
        <f>+'Goal Setting Simplified'!B18</f>
        <v>65.882352941176464</v>
      </c>
      <c r="C19" s="127" t="s">
        <v>64</v>
      </c>
    </row>
    <row r="20" spans="1:6" ht="13.5" thickBot="1">
      <c r="B20" s="27"/>
      <c r="C20" s="27"/>
    </row>
    <row r="21" spans="1:6" ht="21" thickBot="1">
      <c r="A21" s="245" t="s">
        <v>123</v>
      </c>
      <c r="B21" s="2"/>
      <c r="C21" s="60"/>
      <c r="D21" s="61"/>
      <c r="E21" s="59"/>
      <c r="F21" s="59"/>
    </row>
    <row r="22" spans="1:6" s="95" customFormat="1" ht="18.75" customHeight="1" thickBot="1">
      <c r="A22" s="123"/>
      <c r="B22" s="177" t="s">
        <v>120</v>
      </c>
      <c r="C22" s="177" t="s">
        <v>139</v>
      </c>
      <c r="D22" s="177" t="s">
        <v>121</v>
      </c>
    </row>
    <row r="23" spans="1:6" s="95" customFormat="1" ht="21.95" customHeight="1">
      <c r="A23" s="175" t="s">
        <v>65</v>
      </c>
      <c r="B23" s="181">
        <f>+B15</f>
        <v>33.882352941176471</v>
      </c>
      <c r="C23" s="197">
        <f>'Appointment Tracking'!J15</f>
        <v>3</v>
      </c>
      <c r="D23" s="186">
        <f t="shared" ref="D23:D31" si="0">SUM(C23/B23)</f>
        <v>8.8541666666666671E-2</v>
      </c>
    </row>
    <row r="24" spans="1:6" s="95" customFormat="1" ht="21.75" customHeight="1">
      <c r="A24" s="176" t="s">
        <v>135</v>
      </c>
      <c r="B24" s="181">
        <f>+B16</f>
        <v>25.411764705882351</v>
      </c>
      <c r="C24" s="197">
        <f>'Appointment Tracking'!J18</f>
        <v>2</v>
      </c>
      <c r="D24" s="186">
        <f t="shared" si="0"/>
        <v>7.8703703703703706E-2</v>
      </c>
    </row>
    <row r="25" spans="1:6" s="95" customFormat="1" ht="23.25" customHeight="1">
      <c r="A25" s="176" t="s">
        <v>66</v>
      </c>
      <c r="B25" s="181">
        <f>+C13</f>
        <v>14.4</v>
      </c>
      <c r="C25" s="197">
        <f>'Appointment Tracking'!J14</f>
        <v>2</v>
      </c>
      <c r="D25" s="186">
        <f>SUM(C25/B25)</f>
        <v>0.1388888888888889</v>
      </c>
    </row>
    <row r="26" spans="1:6" s="95" customFormat="1" ht="23.25" customHeight="1">
      <c r="A26" s="176" t="s">
        <v>137</v>
      </c>
      <c r="B26" s="182">
        <f>+B13</f>
        <v>21.599999999999998</v>
      </c>
      <c r="C26" s="197">
        <f>+'Source Tracking - SALES'!P15</f>
        <v>3</v>
      </c>
      <c r="D26" s="186">
        <f t="shared" si="0"/>
        <v>0.1388888888888889</v>
      </c>
    </row>
    <row r="27" spans="1:6" s="95" customFormat="1" ht="23.25" customHeight="1">
      <c r="A27" s="176" t="s">
        <v>136</v>
      </c>
      <c r="B27" s="181">
        <f>+C13</f>
        <v>14.4</v>
      </c>
      <c r="C27" s="197">
        <f>+'Source Tracking - SALES'!P19</f>
        <v>2</v>
      </c>
      <c r="D27" s="186">
        <f t="shared" si="0"/>
        <v>0.1388888888888889</v>
      </c>
    </row>
    <row r="28" spans="1:6" s="95" customFormat="1" ht="21.75" customHeight="1">
      <c r="A28" s="179" t="s">
        <v>122</v>
      </c>
      <c r="B28" s="183">
        <f>+C5</f>
        <v>225000</v>
      </c>
      <c r="C28" s="183">
        <f>+'1st Qtr. Sales'!B50+'2nd Qtr. Sales'!B50+'3rd Qtr. Sales'!B50+'4th Qtr. Sales'!B50</f>
        <v>32250</v>
      </c>
      <c r="D28" s="186">
        <f t="shared" si="0"/>
        <v>0.14333333333333334</v>
      </c>
    </row>
    <row r="29" spans="1:6" s="95" customFormat="1" ht="25.5" customHeight="1">
      <c r="A29" s="179" t="s">
        <v>128</v>
      </c>
      <c r="B29" s="183">
        <f>+B10</f>
        <v>6250</v>
      </c>
      <c r="C29" s="183">
        <f>SUM(C28/C27)</f>
        <v>16125</v>
      </c>
      <c r="D29" s="186">
        <f t="shared" si="0"/>
        <v>2.58</v>
      </c>
    </row>
    <row r="30" spans="1:6" ht="23.25" customHeight="1">
      <c r="A30" s="180" t="s">
        <v>140</v>
      </c>
      <c r="B30" s="184"/>
      <c r="C30" s="185">
        <f>+'1st Qtr. Sales'!B51+'2nd Qtr. Sales'!B51+'3rd Qtr. Sales'!B51+'4th Qtr. Sales'!B51</f>
        <v>1288000</v>
      </c>
      <c r="D30" s="187"/>
    </row>
    <row r="31" spans="1:6" ht="22.5" customHeight="1" thickBot="1">
      <c r="A31" s="178" t="s">
        <v>142</v>
      </c>
      <c r="B31" s="242">
        <v>50</v>
      </c>
      <c r="C31" s="227">
        <f>'Appointment Tracking'!J21</f>
        <v>5</v>
      </c>
      <c r="D31" s="186">
        <f t="shared" si="0"/>
        <v>0.1</v>
      </c>
    </row>
  </sheetData>
  <sheetProtection selectLockedCells="1"/>
  <mergeCells count="1">
    <mergeCell ref="A1:C1"/>
  </mergeCells>
  <phoneticPr fontId="0" type="noConversion"/>
  <printOptions gridLines="1"/>
  <pageMargins left="0.5" right="0.5" top="1" bottom="1" header="0.5" footer="0.5"/>
  <pageSetup orientation="portrait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zoomScale="75" zoomScaleNormal="95" zoomScaleSheetLayoutView="100" workbookViewId="0">
      <selection activeCell="G4" sqref="G4"/>
    </sheetView>
  </sheetViews>
  <sheetFormatPr defaultColWidth="8.85546875" defaultRowHeight="12.75"/>
  <cols>
    <col min="1" max="1" width="19.7109375" customWidth="1"/>
    <col min="2" max="2" width="26.42578125" bestFit="1" customWidth="1"/>
    <col min="3" max="3" width="19.28515625" bestFit="1" customWidth="1"/>
    <col min="4" max="4" width="25.42578125" bestFit="1" customWidth="1"/>
    <col min="5" max="5" width="29.28515625" bestFit="1" customWidth="1"/>
    <col min="6" max="6" width="25.85546875" bestFit="1" customWidth="1"/>
    <col min="7" max="7" width="26.28515625" customWidth="1"/>
    <col min="8" max="8" width="20.7109375" customWidth="1"/>
    <col min="9" max="9" width="4.7109375" style="19" customWidth="1"/>
    <col min="10" max="10" width="4" bestFit="1" customWidth="1"/>
    <col min="11" max="11" width="45.42578125" bestFit="1" customWidth="1"/>
  </cols>
  <sheetData>
    <row r="1" spans="1:11" ht="25.5">
      <c r="A1" s="280" t="s">
        <v>108</v>
      </c>
      <c r="B1" s="280"/>
      <c r="C1" s="280"/>
      <c r="D1" s="280"/>
      <c r="E1" s="280"/>
      <c r="F1" s="280"/>
      <c r="G1" s="280"/>
      <c r="H1" s="69"/>
    </row>
    <row r="2" spans="1:11" ht="13.5" thickBot="1">
      <c r="A2" s="5"/>
      <c r="B2" s="5"/>
      <c r="C2" s="5"/>
      <c r="D2" s="5"/>
      <c r="E2" s="5"/>
      <c r="F2" s="5"/>
      <c r="G2" s="5"/>
    </row>
    <row r="3" spans="1:11" ht="17.25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  <c r="I3" s="67"/>
    </row>
    <row r="4" spans="1:11" ht="14.25" thickTop="1" thickBot="1">
      <c r="A4" s="246">
        <v>40909</v>
      </c>
      <c r="B4" s="247" t="s">
        <v>1</v>
      </c>
      <c r="C4" s="248">
        <v>300000</v>
      </c>
      <c r="D4" s="249">
        <v>40973</v>
      </c>
      <c r="E4" s="248" t="s">
        <v>8</v>
      </c>
      <c r="F4" s="248">
        <v>7500</v>
      </c>
      <c r="G4" s="250" t="s">
        <v>124</v>
      </c>
      <c r="H4" s="250" t="s">
        <v>13</v>
      </c>
      <c r="I4" s="68"/>
    </row>
    <row r="5" spans="1:11" ht="14.25" thickTop="1" thickBot="1">
      <c r="A5" s="246">
        <v>40910</v>
      </c>
      <c r="B5" s="247" t="s">
        <v>2</v>
      </c>
      <c r="C5" s="248">
        <v>400000</v>
      </c>
      <c r="D5" s="249" t="s">
        <v>5</v>
      </c>
      <c r="E5" s="248" t="s">
        <v>9</v>
      </c>
      <c r="F5" s="248">
        <v>10000</v>
      </c>
      <c r="G5" s="250" t="s">
        <v>124</v>
      </c>
      <c r="H5" s="250" t="s">
        <v>13</v>
      </c>
      <c r="I5" s="68"/>
    </row>
    <row r="6" spans="1:11" ht="14.25" thickTop="1" thickBot="1">
      <c r="A6" s="246">
        <v>40911</v>
      </c>
      <c r="B6" s="247" t="s">
        <v>3</v>
      </c>
      <c r="C6" s="248">
        <v>350000</v>
      </c>
      <c r="D6" s="249" t="s">
        <v>6</v>
      </c>
      <c r="E6" s="248" t="s">
        <v>10</v>
      </c>
      <c r="F6" s="248">
        <v>8750</v>
      </c>
      <c r="G6" s="250" t="s">
        <v>153</v>
      </c>
      <c r="H6" s="250" t="s">
        <v>13</v>
      </c>
      <c r="I6" s="68"/>
    </row>
    <row r="7" spans="1:11" ht="14.25" thickTop="1" thickBot="1">
      <c r="A7" s="246">
        <v>40912</v>
      </c>
      <c r="B7" s="247" t="s">
        <v>4</v>
      </c>
      <c r="C7" s="248">
        <v>238000</v>
      </c>
      <c r="D7" s="249" t="s">
        <v>7</v>
      </c>
      <c r="E7" s="248" t="s">
        <v>11</v>
      </c>
      <c r="F7" s="248">
        <f>6000</f>
        <v>6000</v>
      </c>
      <c r="G7" s="250" t="s">
        <v>70</v>
      </c>
      <c r="H7" s="250" t="s">
        <v>130</v>
      </c>
      <c r="I7" s="68"/>
    </row>
    <row r="8" spans="1:11" ht="14.25" thickTop="1" thickBot="1">
      <c r="A8" s="251"/>
      <c r="B8" s="247"/>
      <c r="C8" s="248"/>
      <c r="D8" s="249"/>
      <c r="E8" s="248"/>
      <c r="F8" s="248"/>
      <c r="G8" s="250"/>
      <c r="H8" s="250"/>
      <c r="I8" s="68"/>
    </row>
    <row r="9" spans="1:11" ht="14.25" thickTop="1" thickBot="1">
      <c r="A9" s="251"/>
      <c r="B9" s="247"/>
      <c r="C9" s="248"/>
      <c r="D9" s="249"/>
      <c r="E9" s="248"/>
      <c r="F9" s="248"/>
      <c r="G9" s="250"/>
      <c r="H9" s="250"/>
      <c r="I9" s="68"/>
    </row>
    <row r="10" spans="1:11" ht="14.25" thickTop="1" thickBot="1">
      <c r="A10" s="251"/>
      <c r="B10" s="247"/>
      <c r="C10" s="248"/>
      <c r="D10" s="249"/>
      <c r="E10" s="248"/>
      <c r="F10" s="248"/>
      <c r="G10" s="250"/>
      <c r="H10" s="250"/>
      <c r="I10" s="68"/>
    </row>
    <row r="11" spans="1:11" ht="14.25" thickTop="1" thickBot="1">
      <c r="A11" s="251"/>
      <c r="B11" s="247"/>
      <c r="C11" s="248"/>
      <c r="D11" s="249"/>
      <c r="E11" s="248"/>
      <c r="F11" s="248"/>
      <c r="G11" s="250"/>
      <c r="H11" s="250"/>
      <c r="I11" s="68"/>
    </row>
    <row r="12" spans="1:11" ht="13.5" thickTop="1">
      <c r="A12" s="6"/>
      <c r="B12" s="7"/>
      <c r="C12" s="8"/>
      <c r="D12" s="8"/>
      <c r="E12" s="8"/>
      <c r="F12" s="8"/>
      <c r="G12" s="5"/>
    </row>
    <row r="13" spans="1:11" ht="15.75">
      <c r="A13" s="277" t="s">
        <v>118</v>
      </c>
      <c r="B13" s="277"/>
      <c r="C13" s="8"/>
      <c r="D13" s="8"/>
      <c r="E13" s="8"/>
      <c r="F13" s="8"/>
      <c r="G13" s="5"/>
      <c r="J13" s="279" t="s">
        <v>92</v>
      </c>
      <c r="K13" s="279"/>
    </row>
    <row r="14" spans="1:11" ht="14.25">
      <c r="A14" s="47" t="s">
        <v>73</v>
      </c>
      <c r="B14" s="64">
        <f>IF(ISERROR(AVERAGE(C4:C11)),"-",AVERAGE(C4:C11))</f>
        <v>322000</v>
      </c>
      <c r="C14" s="8"/>
      <c r="D14" s="8"/>
      <c r="E14" s="8"/>
      <c r="F14" s="8"/>
      <c r="G14" s="5"/>
      <c r="J14" s="49">
        <v>1</v>
      </c>
      <c r="K14" s="258" t="s">
        <v>153</v>
      </c>
    </row>
    <row r="15" spans="1:11" ht="14.25">
      <c r="A15" s="47" t="s">
        <v>74</v>
      </c>
      <c r="B15" s="65">
        <f>SUM(F4:F11)</f>
        <v>32250</v>
      </c>
      <c r="C15" s="66"/>
      <c r="D15" s="66"/>
      <c r="E15" s="8"/>
      <c r="F15" s="8"/>
      <c r="G15" s="5"/>
      <c r="J15" s="49">
        <v>2</v>
      </c>
      <c r="K15" s="258" t="s">
        <v>154</v>
      </c>
    </row>
    <row r="16" spans="1:11" ht="14.25">
      <c r="A16" s="47" t="s">
        <v>75</v>
      </c>
      <c r="B16" s="48">
        <f>SUM(C4:C11)</f>
        <v>1288000</v>
      </c>
      <c r="C16" s="66"/>
      <c r="D16" s="66"/>
      <c r="E16" s="8"/>
      <c r="F16" s="8"/>
      <c r="G16" s="5"/>
      <c r="J16" s="49">
        <v>3</v>
      </c>
      <c r="K16" s="258" t="s">
        <v>18</v>
      </c>
    </row>
    <row r="17" spans="1:11" ht="15" thickBot="1">
      <c r="A17" s="6"/>
      <c r="B17" s="7"/>
      <c r="C17" s="8"/>
      <c r="D17" s="8"/>
      <c r="E17" s="8"/>
      <c r="F17" s="8"/>
      <c r="G17" s="5"/>
      <c r="J17" s="49">
        <v>4</v>
      </c>
      <c r="K17" s="258" t="s">
        <v>17</v>
      </c>
    </row>
    <row r="18" spans="1:11" ht="17.25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I18" s="67"/>
      <c r="J18" s="49">
        <v>5</v>
      </c>
      <c r="K18" s="258" t="s">
        <v>19</v>
      </c>
    </row>
    <row r="19" spans="1:11" ht="15.75" thickTop="1" thickBot="1">
      <c r="A19" s="252"/>
      <c r="B19" s="253"/>
      <c r="C19" s="254"/>
      <c r="D19" s="255"/>
      <c r="E19" s="254"/>
      <c r="F19" s="254"/>
      <c r="G19" s="256"/>
      <c r="H19" s="256"/>
      <c r="I19" s="68"/>
      <c r="J19" s="49">
        <v>6</v>
      </c>
      <c r="K19" s="258" t="s">
        <v>70</v>
      </c>
    </row>
    <row r="20" spans="1:11" ht="15.75" thickTop="1" thickBot="1">
      <c r="A20" s="252"/>
      <c r="B20" s="253"/>
      <c r="C20" s="254"/>
      <c r="D20" s="255"/>
      <c r="E20" s="254"/>
      <c r="F20" s="254"/>
      <c r="G20" s="256"/>
      <c r="H20" s="256"/>
      <c r="I20" s="68"/>
      <c r="J20" s="49">
        <v>7</v>
      </c>
      <c r="K20" s="258" t="s">
        <v>144</v>
      </c>
    </row>
    <row r="21" spans="1:11" ht="15.75" thickTop="1" thickBot="1">
      <c r="A21" s="252"/>
      <c r="B21" s="253"/>
      <c r="C21" s="254"/>
      <c r="D21" s="255"/>
      <c r="E21" s="254"/>
      <c r="F21" s="254"/>
      <c r="G21" s="256"/>
      <c r="H21" s="256"/>
      <c r="I21" s="68"/>
      <c r="J21" s="49">
        <v>8</v>
      </c>
      <c r="K21" s="258" t="s">
        <v>145</v>
      </c>
    </row>
    <row r="22" spans="1:11" ht="15.75" thickTop="1" thickBot="1">
      <c r="A22" s="252"/>
      <c r="B22" s="253"/>
      <c r="C22" s="254"/>
      <c r="D22" s="255"/>
      <c r="E22" s="254"/>
      <c r="F22" s="254"/>
      <c r="G22" s="256"/>
      <c r="H22" s="256"/>
      <c r="I22" s="68"/>
      <c r="J22" s="49">
        <v>9</v>
      </c>
      <c r="K22" s="258" t="s">
        <v>126</v>
      </c>
    </row>
    <row r="23" spans="1:11" ht="15.75" thickTop="1" thickBot="1">
      <c r="A23" s="252"/>
      <c r="B23" s="253"/>
      <c r="C23" s="254"/>
      <c r="D23" s="255"/>
      <c r="E23" s="254"/>
      <c r="F23" s="254"/>
      <c r="G23" s="256"/>
      <c r="H23" s="256"/>
      <c r="I23" s="68"/>
      <c r="J23" s="49">
        <v>10</v>
      </c>
      <c r="K23" s="258" t="s">
        <v>127</v>
      </c>
    </row>
    <row r="24" spans="1:11" ht="15.75" thickTop="1" thickBot="1">
      <c r="A24" s="252"/>
      <c r="B24" s="253"/>
      <c r="C24" s="254"/>
      <c r="D24" s="255"/>
      <c r="E24" s="254"/>
      <c r="F24" s="254"/>
      <c r="G24" s="256"/>
      <c r="H24" s="256"/>
      <c r="I24" s="68"/>
      <c r="J24" s="49">
        <v>11</v>
      </c>
      <c r="K24" s="258" t="s">
        <v>119</v>
      </c>
    </row>
    <row r="25" spans="1:11" ht="16.5" thickTop="1" thickBot="1">
      <c r="A25" s="252"/>
      <c r="B25" s="253"/>
      <c r="C25" s="254"/>
      <c r="D25" s="255"/>
      <c r="E25" s="254"/>
      <c r="F25" s="254"/>
      <c r="G25" s="256"/>
      <c r="H25" s="256"/>
      <c r="I25" s="68"/>
      <c r="J25" s="49">
        <v>12</v>
      </c>
      <c r="K25" s="259" t="s">
        <v>130</v>
      </c>
    </row>
    <row r="26" spans="1:11" ht="16.5" thickTop="1" thickBot="1">
      <c r="A26" s="252"/>
      <c r="B26" s="253"/>
      <c r="C26" s="254"/>
      <c r="D26" s="255"/>
      <c r="E26" s="254"/>
      <c r="F26" s="254"/>
      <c r="G26" s="256"/>
      <c r="H26" s="256"/>
      <c r="I26" s="68"/>
      <c r="J26" s="49">
        <v>13</v>
      </c>
      <c r="K26" s="259" t="s">
        <v>14</v>
      </c>
    </row>
    <row r="27" spans="1:11" ht="13.5" thickTop="1">
      <c r="A27" s="6"/>
      <c r="B27" s="7"/>
      <c r="C27" s="8"/>
      <c r="D27" s="8"/>
      <c r="E27" s="8"/>
      <c r="F27" s="8"/>
      <c r="G27" s="5"/>
      <c r="J27" s="49"/>
      <c r="K27" s="44"/>
    </row>
    <row r="28" spans="1:11" ht="15.75">
      <c r="A28" s="277" t="s">
        <v>76</v>
      </c>
      <c r="B28" s="277"/>
      <c r="C28" s="8"/>
      <c r="D28" s="8"/>
      <c r="E28" s="8"/>
      <c r="F28" s="8"/>
      <c r="G28" s="5"/>
      <c r="J28" s="49"/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5"/>
      <c r="J29" s="49"/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5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5"/>
    </row>
    <row r="32" spans="1:11" ht="13.5" thickBot="1">
      <c r="A32" s="6"/>
      <c r="B32" s="7"/>
      <c r="C32" s="8"/>
      <c r="D32" s="8"/>
      <c r="E32" s="8"/>
      <c r="F32" s="8"/>
      <c r="G32" s="5"/>
    </row>
    <row r="33" spans="1:10" ht="17.25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  <c r="I33" s="67"/>
      <c r="J33" s="43"/>
    </row>
    <row r="34" spans="1:10" ht="14.25" thickTop="1" thickBot="1">
      <c r="A34" s="252"/>
      <c r="B34" s="253"/>
      <c r="C34" s="254"/>
      <c r="D34" s="255"/>
      <c r="E34" s="254"/>
      <c r="F34" s="254"/>
      <c r="G34" s="256"/>
      <c r="H34" s="256"/>
    </row>
    <row r="35" spans="1:10" ht="14.25" thickTop="1" thickBot="1">
      <c r="A35" s="252"/>
      <c r="B35" s="253"/>
      <c r="C35" s="254"/>
      <c r="D35" s="255"/>
      <c r="E35" s="254"/>
      <c r="F35" s="254"/>
      <c r="G35" s="256"/>
      <c r="H35" s="256"/>
    </row>
    <row r="36" spans="1:10" ht="14.25" thickTop="1" thickBot="1">
      <c r="A36" s="252"/>
      <c r="B36" s="253"/>
      <c r="C36" s="254"/>
      <c r="D36" s="255"/>
      <c r="E36" s="254"/>
      <c r="F36" s="254"/>
      <c r="G36" s="256"/>
      <c r="H36" s="256"/>
    </row>
    <row r="37" spans="1:10" ht="14.25" thickTop="1" thickBot="1">
      <c r="A37" s="252"/>
      <c r="B37" s="253"/>
      <c r="C37" s="254"/>
      <c r="D37" s="255"/>
      <c r="E37" s="254"/>
      <c r="F37" s="254"/>
      <c r="G37" s="256"/>
      <c r="H37" s="256"/>
    </row>
    <row r="38" spans="1:10" ht="14.25" thickTop="1" thickBot="1">
      <c r="A38" s="252"/>
      <c r="B38" s="253"/>
      <c r="C38" s="254"/>
      <c r="D38" s="255"/>
      <c r="E38" s="254"/>
      <c r="F38" s="254"/>
      <c r="G38" s="256"/>
      <c r="H38" s="256"/>
    </row>
    <row r="39" spans="1:10" ht="14.25" thickTop="1" thickBot="1">
      <c r="A39" s="252"/>
      <c r="B39" s="253"/>
      <c r="C39" s="254"/>
      <c r="D39" s="255"/>
      <c r="E39" s="254"/>
      <c r="F39" s="254"/>
      <c r="G39" s="256"/>
      <c r="H39" s="256"/>
    </row>
    <row r="40" spans="1:10" ht="14.25" thickTop="1" thickBot="1">
      <c r="A40" s="252"/>
      <c r="B40" s="253"/>
      <c r="C40" s="254"/>
      <c r="D40" s="255"/>
      <c r="E40" s="254"/>
      <c r="F40" s="254"/>
      <c r="G40" s="256"/>
      <c r="H40" s="256"/>
    </row>
    <row r="41" spans="1:10" ht="14.25" thickTop="1" thickBot="1">
      <c r="A41" s="257"/>
      <c r="B41" s="253"/>
      <c r="C41" s="254"/>
      <c r="D41" s="255"/>
      <c r="E41" s="254"/>
      <c r="F41" s="254"/>
      <c r="G41" s="256"/>
      <c r="H41" s="256"/>
    </row>
    <row r="42" spans="1:10" ht="6.75" customHeight="1" thickTop="1">
      <c r="A42" s="6"/>
      <c r="B42" s="7"/>
      <c r="C42" s="8"/>
      <c r="D42" s="8"/>
      <c r="E42" s="8"/>
      <c r="F42" s="8"/>
      <c r="G42" s="5"/>
    </row>
    <row r="43" spans="1:10" ht="15.75">
      <c r="A43" s="277" t="s">
        <v>77</v>
      </c>
      <c r="B43" s="277"/>
      <c r="C43" s="8"/>
      <c r="D43" s="8"/>
      <c r="E43" s="8"/>
      <c r="F43" s="8"/>
      <c r="G43" s="5"/>
    </row>
    <row r="44" spans="1:10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5"/>
    </row>
    <row r="45" spans="1:10">
      <c r="A45" s="47" t="s">
        <v>74</v>
      </c>
      <c r="B45" s="65">
        <f>SUM(F34:F41)</f>
        <v>0</v>
      </c>
      <c r="C45" s="8"/>
      <c r="D45" s="8"/>
      <c r="E45" s="8"/>
      <c r="F45" s="8"/>
      <c r="G45" s="5"/>
    </row>
    <row r="46" spans="1:10">
      <c r="A46" s="47" t="s">
        <v>75</v>
      </c>
      <c r="B46" s="65">
        <f>SUM(C34:C41)</f>
        <v>0</v>
      </c>
      <c r="C46" s="9"/>
      <c r="D46" s="9"/>
      <c r="E46" s="9"/>
      <c r="F46" s="10"/>
      <c r="G46" s="5"/>
    </row>
    <row r="47" spans="1:10">
      <c r="A47" s="11"/>
      <c r="B47" s="12"/>
      <c r="C47" s="9"/>
      <c r="D47" s="9"/>
      <c r="E47" s="9"/>
      <c r="F47" s="10"/>
      <c r="G47" s="5"/>
    </row>
    <row r="48" spans="1:10" ht="15.75">
      <c r="A48" s="278" t="s">
        <v>78</v>
      </c>
      <c r="B48" s="278"/>
      <c r="C48" s="5"/>
      <c r="D48" s="5"/>
      <c r="E48" s="5"/>
      <c r="F48" s="13"/>
      <c r="G48" s="5"/>
    </row>
    <row r="49" spans="1:7">
      <c r="A49" s="47" t="s">
        <v>73</v>
      </c>
      <c r="B49" s="64">
        <f>IF(ISERROR(AVERAGE(C4:C11,C19:C26,C34:C41)),"-",AVERAGE(C4:C11,C19:C26,C34:C41))</f>
        <v>322000</v>
      </c>
      <c r="C49" s="5"/>
      <c r="D49" s="5"/>
      <c r="E49" s="5"/>
      <c r="F49" s="13"/>
      <c r="G49" s="5"/>
    </row>
    <row r="50" spans="1:7">
      <c r="A50" s="47" t="s">
        <v>74</v>
      </c>
      <c r="B50" s="65">
        <f>SUM(B15+B30+B45)</f>
        <v>32250</v>
      </c>
      <c r="C50" s="5"/>
      <c r="D50" s="5"/>
      <c r="E50" s="5"/>
      <c r="F50" s="13"/>
      <c r="G50" s="5"/>
    </row>
    <row r="51" spans="1:7">
      <c r="A51" s="47" t="s">
        <v>75</v>
      </c>
      <c r="B51" s="65">
        <f>SUM(B16+B31+B46)</f>
        <v>1288000</v>
      </c>
      <c r="C51" s="5"/>
      <c r="D51" s="5"/>
      <c r="E51" s="5"/>
      <c r="F51" s="13"/>
      <c r="G51" s="5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dataValidations count="2">
    <dataValidation type="list" allowBlank="1" showInputMessage="1" showErrorMessage="1" sqref="G4:G7">
      <formula1>$K$14:$K$24</formula1>
    </dataValidation>
    <dataValidation type="list" allowBlank="1" showInputMessage="1" showErrorMessage="1" sqref="H4:H7">
      <formula1>$K$25:$K$26</formula1>
    </dataValidation>
  </dataValidations>
  <pageMargins left="0.25" right="0.25" top="0.25" bottom="0.25" header="0.5" footer="0.5"/>
  <pageSetup scale="5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zoomScale="75" workbookViewId="0">
      <selection activeCell="K18" sqref="K18"/>
    </sheetView>
  </sheetViews>
  <sheetFormatPr defaultColWidth="8.85546875" defaultRowHeight="12.75"/>
  <cols>
    <col min="1" max="1" width="25.85546875" bestFit="1" customWidth="1"/>
    <col min="2" max="2" width="26.42578125" bestFit="1" customWidth="1"/>
    <col min="3" max="3" width="19.28515625" bestFit="1" customWidth="1"/>
    <col min="4" max="4" width="20.140625" bestFit="1" customWidth="1"/>
    <col min="5" max="5" width="29.28515625" bestFit="1" customWidth="1"/>
    <col min="6" max="6" width="25.85546875" bestFit="1" customWidth="1"/>
    <col min="7" max="7" width="23.85546875" style="56" customWidth="1"/>
    <col min="8" max="8" width="25.140625" style="56" customWidth="1"/>
    <col min="9" max="9" width="11.85546875" customWidth="1"/>
    <col min="10" max="10" width="4" bestFit="1" customWidth="1"/>
    <col min="11" max="11" width="45.42578125" bestFit="1" customWidth="1"/>
  </cols>
  <sheetData>
    <row r="1" spans="1:11" ht="26.25">
      <c r="A1" s="281" t="s">
        <v>109</v>
      </c>
      <c r="B1" s="281"/>
      <c r="C1" s="281"/>
      <c r="D1" s="281"/>
      <c r="E1" s="281"/>
      <c r="F1" s="281"/>
      <c r="G1" s="281"/>
      <c r="H1" s="71"/>
    </row>
    <row r="2" spans="1:11" ht="13.5" thickBot="1">
      <c r="A2" s="5"/>
      <c r="B2" s="5"/>
      <c r="C2" s="5"/>
      <c r="D2" s="5"/>
      <c r="E2" s="5"/>
      <c r="F2" s="5"/>
      <c r="G2" s="70"/>
      <c r="H2" s="70"/>
    </row>
    <row r="3" spans="1:11" ht="17.25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</row>
    <row r="4" spans="1:11" ht="14.25" thickTop="1" thickBot="1">
      <c r="A4" s="257"/>
      <c r="B4" s="253"/>
      <c r="C4" s="254"/>
      <c r="D4" s="255"/>
      <c r="E4" s="254"/>
      <c r="F4" s="254"/>
      <c r="G4" s="260"/>
      <c r="H4" s="260"/>
    </row>
    <row r="5" spans="1:11" ht="14.25" thickTop="1" thickBot="1">
      <c r="A5" s="257"/>
      <c r="B5" s="253"/>
      <c r="C5" s="254"/>
      <c r="D5" s="255"/>
      <c r="E5" s="254"/>
      <c r="F5" s="254"/>
      <c r="G5" s="260"/>
      <c r="H5" s="260"/>
    </row>
    <row r="6" spans="1:11" ht="14.25" thickTop="1" thickBot="1">
      <c r="A6" s="257"/>
      <c r="B6" s="253"/>
      <c r="C6" s="254"/>
      <c r="D6" s="255"/>
      <c r="E6" s="254"/>
      <c r="F6" s="254"/>
      <c r="G6" s="260"/>
      <c r="H6" s="260"/>
    </row>
    <row r="7" spans="1:11" ht="14.25" thickTop="1" thickBot="1">
      <c r="A7" s="257"/>
      <c r="B7" s="253"/>
      <c r="C7" s="254"/>
      <c r="D7" s="255"/>
      <c r="E7" s="254"/>
      <c r="F7" s="254"/>
      <c r="G7" s="260"/>
      <c r="H7" s="260"/>
    </row>
    <row r="8" spans="1:11" ht="14.25" thickTop="1" thickBot="1">
      <c r="A8" s="257"/>
      <c r="B8" s="253"/>
      <c r="C8" s="254"/>
      <c r="D8" s="255"/>
      <c r="E8" s="254"/>
      <c r="F8" s="254"/>
      <c r="G8" s="260"/>
      <c r="H8" s="260"/>
    </row>
    <row r="9" spans="1:11" ht="14.25" thickTop="1" thickBot="1">
      <c r="A9" s="257"/>
      <c r="B9" s="253"/>
      <c r="C9" s="254"/>
      <c r="D9" s="255"/>
      <c r="E9" s="254"/>
      <c r="F9" s="254"/>
      <c r="G9" s="260"/>
      <c r="H9" s="260"/>
    </row>
    <row r="10" spans="1:11" ht="14.25" thickTop="1" thickBot="1">
      <c r="A10" s="257"/>
      <c r="B10" s="253"/>
      <c r="C10" s="254"/>
      <c r="D10" s="255"/>
      <c r="E10" s="254"/>
      <c r="F10" s="254"/>
      <c r="G10" s="260"/>
      <c r="H10" s="260"/>
    </row>
    <row r="11" spans="1:11" ht="14.25" thickTop="1" thickBot="1">
      <c r="A11" s="257"/>
      <c r="B11" s="253"/>
      <c r="C11" s="254"/>
      <c r="D11" s="255"/>
      <c r="E11" s="254"/>
      <c r="F11" s="254"/>
      <c r="G11" s="260"/>
      <c r="H11" s="260"/>
    </row>
    <row r="12" spans="1:11" ht="13.5" thickTop="1">
      <c r="A12" s="6"/>
      <c r="B12" s="7"/>
      <c r="C12" s="8"/>
      <c r="D12" s="8"/>
      <c r="E12" s="8"/>
      <c r="F12" s="8"/>
      <c r="G12" s="70"/>
      <c r="H12" s="70"/>
    </row>
    <row r="13" spans="1:11" ht="15.75">
      <c r="A13" s="277" t="s">
        <v>79</v>
      </c>
      <c r="B13" s="277"/>
      <c r="C13" s="8"/>
      <c r="D13" s="8"/>
      <c r="E13" s="8"/>
      <c r="F13" s="8"/>
      <c r="G13" s="70"/>
      <c r="H13" s="70"/>
      <c r="J13" s="279" t="s">
        <v>92</v>
      </c>
      <c r="K13" s="279"/>
    </row>
    <row r="14" spans="1:11" ht="14.25">
      <c r="A14" s="47" t="s">
        <v>73</v>
      </c>
      <c r="B14" s="64" t="str">
        <f>IF(ISERROR(AVERAGE(C4:C11)),"-",AVERAGE(C4:C11))</f>
        <v>-</v>
      </c>
      <c r="C14" s="8"/>
      <c r="D14" s="8"/>
      <c r="E14" s="8"/>
      <c r="F14" s="8"/>
      <c r="G14" s="70"/>
      <c r="H14" s="70"/>
      <c r="J14" s="49">
        <v>1</v>
      </c>
      <c r="K14" s="258" t="str">
        <f>+'1st Qtr. Sales'!K14</f>
        <v>Ice Cream</v>
      </c>
    </row>
    <row r="15" spans="1:11" ht="14.25">
      <c r="A15" s="47" t="s">
        <v>74</v>
      </c>
      <c r="B15" s="65">
        <f>SUM(F4:F11)</f>
        <v>0</v>
      </c>
      <c r="C15" s="8"/>
      <c r="D15" s="8"/>
      <c r="E15" s="8"/>
      <c r="F15" s="8"/>
      <c r="G15" s="70"/>
      <c r="H15" s="70"/>
      <c r="J15" s="49">
        <v>2</v>
      </c>
      <c r="K15" s="258" t="str">
        <f>+'1st Qtr. Sales'!K15</f>
        <v xml:space="preserve">Pizza </v>
      </c>
    </row>
    <row r="16" spans="1:11" ht="14.25">
      <c r="A16" s="47" t="s">
        <v>75</v>
      </c>
      <c r="B16" s="65">
        <f>SUM(C4:C11)</f>
        <v>0</v>
      </c>
      <c r="C16" s="8"/>
      <c r="D16" s="8"/>
      <c r="E16" s="8"/>
      <c r="F16" s="8"/>
      <c r="G16" s="70"/>
      <c r="H16" s="70"/>
      <c r="J16" s="49">
        <v>3</v>
      </c>
      <c r="K16" s="258" t="str">
        <f>+'1st Qtr. Sales'!K16</f>
        <v>Referral: Friend</v>
      </c>
    </row>
    <row r="17" spans="1:11" ht="15" thickBot="1">
      <c r="A17" s="6"/>
      <c r="B17" s="7"/>
      <c r="C17" s="8"/>
      <c r="D17" s="8"/>
      <c r="E17" s="8"/>
      <c r="F17" s="8"/>
      <c r="G17" s="70"/>
      <c r="H17" s="70"/>
      <c r="J17" s="49">
        <v>4</v>
      </c>
      <c r="K17" s="258" t="str">
        <f>+'1st Qtr. Sales'!K17</f>
        <v>Referral: Other</v>
      </c>
    </row>
    <row r="18" spans="1:11" ht="17.25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J18" s="49">
        <v>5</v>
      </c>
      <c r="K18" s="258" t="str">
        <f>+'1st Qtr. Sales'!K18</f>
        <v>Past Client Repeat</v>
      </c>
    </row>
    <row r="19" spans="1:11" ht="15.75" thickTop="1" thickBot="1">
      <c r="A19" s="257"/>
      <c r="B19" s="253"/>
      <c r="C19" s="254"/>
      <c r="D19" s="255"/>
      <c r="E19" s="254"/>
      <c r="F19" s="254"/>
      <c r="G19" s="260"/>
      <c r="H19" s="260"/>
      <c r="J19" s="49">
        <v>6</v>
      </c>
      <c r="K19" s="258" t="str">
        <f>+'1st Qtr. Sales'!K19</f>
        <v>Open House</v>
      </c>
    </row>
    <row r="20" spans="1:11" ht="15.75" thickTop="1" thickBot="1">
      <c r="A20" s="257"/>
      <c r="B20" s="253"/>
      <c r="C20" s="254"/>
      <c r="D20" s="255"/>
      <c r="E20" s="254"/>
      <c r="F20" s="254"/>
      <c r="G20" s="260"/>
      <c r="H20" s="260"/>
      <c r="J20" s="49">
        <v>7</v>
      </c>
      <c r="K20" s="258" t="str">
        <f>+'1st Qtr. Sales'!K20</f>
        <v>Website Lead</v>
      </c>
    </row>
    <row r="21" spans="1:11" ht="15.75" thickTop="1" thickBot="1">
      <c r="A21" s="257"/>
      <c r="B21" s="253"/>
      <c r="C21" s="254"/>
      <c r="D21" s="255"/>
      <c r="E21" s="254"/>
      <c r="F21" s="254"/>
      <c r="G21" s="260"/>
      <c r="H21" s="260"/>
      <c r="J21" s="49">
        <v>8</v>
      </c>
      <c r="K21" s="258" t="str">
        <f>+'1st Qtr. Sales'!K21</f>
        <v>Farming</v>
      </c>
    </row>
    <row r="22" spans="1:11" ht="15.75" thickTop="1" thickBot="1">
      <c r="A22" s="257"/>
      <c r="B22" s="253"/>
      <c r="C22" s="254"/>
      <c r="D22" s="255"/>
      <c r="E22" s="254"/>
      <c r="F22" s="254"/>
      <c r="G22" s="260"/>
      <c r="H22" s="260"/>
      <c r="J22" s="49">
        <v>9</v>
      </c>
      <c r="K22" s="258" t="str">
        <f>+'1st Qtr. Sales'!K22</f>
        <v>Friend</v>
      </c>
    </row>
    <row r="23" spans="1:11" ht="15.75" thickTop="1" thickBot="1">
      <c r="A23" s="257"/>
      <c r="B23" s="253"/>
      <c r="C23" s="254"/>
      <c r="D23" s="255"/>
      <c r="E23" s="254"/>
      <c r="F23" s="254"/>
      <c r="G23" s="260"/>
      <c r="H23" s="260"/>
      <c r="J23" s="49">
        <v>10</v>
      </c>
      <c r="K23" s="258" t="str">
        <f>+'1st Qtr. Sales'!K23</f>
        <v>Sign Call/ Call in</v>
      </c>
    </row>
    <row r="24" spans="1:11" ht="15.75" thickTop="1" thickBot="1">
      <c r="A24" s="257"/>
      <c r="B24" s="253"/>
      <c r="C24" s="254"/>
      <c r="D24" s="255"/>
      <c r="E24" s="254"/>
      <c r="F24" s="254"/>
      <c r="G24" s="260"/>
      <c r="H24" s="260"/>
      <c r="J24" s="49">
        <v>11</v>
      </c>
      <c r="K24" s="258" t="str">
        <f>+'1st Qtr. Sales'!K24</f>
        <v>Other</v>
      </c>
    </row>
    <row r="25" spans="1:11" ht="15.75" thickTop="1" thickBot="1">
      <c r="A25" s="257"/>
      <c r="B25" s="253"/>
      <c r="C25" s="254"/>
      <c r="D25" s="255"/>
      <c r="E25" s="254"/>
      <c r="F25" s="254"/>
      <c r="G25" s="260"/>
      <c r="H25" s="260"/>
      <c r="J25" s="49">
        <v>12</v>
      </c>
      <c r="K25" s="258" t="str">
        <f>+'1st Qtr. Sales'!K25</f>
        <v>Buyer Transaction</v>
      </c>
    </row>
    <row r="26" spans="1:11" ht="15.75" thickTop="1" thickBot="1">
      <c r="A26" s="257"/>
      <c r="B26" s="253"/>
      <c r="C26" s="254"/>
      <c r="D26" s="255"/>
      <c r="E26" s="254"/>
      <c r="F26" s="254"/>
      <c r="G26" s="260"/>
      <c r="H26" s="260"/>
      <c r="J26" s="49">
        <v>13</v>
      </c>
      <c r="K26" s="258" t="str">
        <f>+'1st Qtr. Sales'!K26</f>
        <v>Listing Transaction</v>
      </c>
    </row>
    <row r="27" spans="1:11" ht="13.5" thickTop="1">
      <c r="A27" s="6"/>
      <c r="B27" s="7"/>
      <c r="C27" s="8"/>
      <c r="D27" s="8"/>
      <c r="E27" s="8"/>
      <c r="F27" s="8"/>
      <c r="G27" s="70"/>
      <c r="H27" s="70"/>
      <c r="J27" s="49">
        <v>14</v>
      </c>
      <c r="K27" s="44"/>
    </row>
    <row r="28" spans="1:11" ht="15.75">
      <c r="A28" s="277" t="s">
        <v>80</v>
      </c>
      <c r="B28" s="277"/>
      <c r="C28" s="8"/>
      <c r="D28" s="8"/>
      <c r="E28" s="8"/>
      <c r="F28" s="8"/>
      <c r="G28" s="70"/>
      <c r="H28" s="70"/>
      <c r="J28" s="49">
        <v>15</v>
      </c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70"/>
      <c r="H29" s="70"/>
      <c r="J29" s="49">
        <v>16</v>
      </c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70"/>
      <c r="H30" s="70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70"/>
      <c r="H31" s="70"/>
    </row>
    <row r="32" spans="1:11" ht="13.5" thickBot="1">
      <c r="A32" s="6"/>
      <c r="B32" s="7"/>
      <c r="C32" s="8"/>
      <c r="D32" s="8"/>
      <c r="E32" s="8"/>
      <c r="F32" s="8"/>
      <c r="G32" s="70"/>
      <c r="H32" s="70"/>
    </row>
    <row r="33" spans="1:8" ht="17.25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</row>
    <row r="34" spans="1:8" ht="14.25" thickTop="1" thickBot="1">
      <c r="A34" s="257"/>
      <c r="B34" s="253"/>
      <c r="C34" s="254"/>
      <c r="D34" s="255"/>
      <c r="E34" s="254"/>
      <c r="F34" s="254"/>
      <c r="G34" s="260"/>
      <c r="H34" s="260"/>
    </row>
    <row r="35" spans="1:8" ht="14.25" thickTop="1" thickBot="1">
      <c r="A35" s="257"/>
      <c r="B35" s="253"/>
      <c r="C35" s="254"/>
      <c r="D35" s="255"/>
      <c r="E35" s="254"/>
      <c r="F35" s="254"/>
      <c r="G35" s="260"/>
      <c r="H35" s="260"/>
    </row>
    <row r="36" spans="1:8" ht="14.25" thickTop="1" thickBot="1">
      <c r="A36" s="257"/>
      <c r="B36" s="253"/>
      <c r="C36" s="254"/>
      <c r="D36" s="255"/>
      <c r="E36" s="254"/>
      <c r="F36" s="254"/>
      <c r="G36" s="260"/>
      <c r="H36" s="260"/>
    </row>
    <row r="37" spans="1:8" ht="14.25" thickTop="1" thickBot="1">
      <c r="A37" s="257"/>
      <c r="B37" s="253"/>
      <c r="C37" s="254"/>
      <c r="D37" s="255"/>
      <c r="E37" s="254"/>
      <c r="F37" s="254"/>
      <c r="G37" s="260"/>
      <c r="H37" s="260"/>
    </row>
    <row r="38" spans="1:8" ht="14.25" thickTop="1" thickBot="1">
      <c r="A38" s="257"/>
      <c r="B38" s="253"/>
      <c r="C38" s="254"/>
      <c r="D38" s="255"/>
      <c r="E38" s="254"/>
      <c r="F38" s="254"/>
      <c r="G38" s="260"/>
      <c r="H38" s="260"/>
    </row>
    <row r="39" spans="1:8" ht="14.25" thickTop="1" thickBot="1">
      <c r="A39" s="257"/>
      <c r="B39" s="253"/>
      <c r="C39" s="254"/>
      <c r="D39" s="255"/>
      <c r="E39" s="254"/>
      <c r="F39" s="254"/>
      <c r="G39" s="260"/>
      <c r="H39" s="260"/>
    </row>
    <row r="40" spans="1:8" ht="14.25" thickTop="1" thickBot="1">
      <c r="A40" s="257"/>
      <c r="B40" s="253"/>
      <c r="C40" s="254"/>
      <c r="D40" s="255"/>
      <c r="E40" s="254"/>
      <c r="F40" s="254"/>
      <c r="G40" s="260"/>
      <c r="H40" s="260"/>
    </row>
    <row r="41" spans="1:8" ht="14.25" thickTop="1" thickBot="1">
      <c r="A41" s="257"/>
      <c r="B41" s="253"/>
      <c r="C41" s="254"/>
      <c r="D41" s="255"/>
      <c r="E41" s="254"/>
      <c r="F41" s="254"/>
      <c r="G41" s="260"/>
      <c r="H41" s="260"/>
    </row>
    <row r="42" spans="1:8" ht="13.5" thickTop="1">
      <c r="A42" s="6"/>
      <c r="B42" s="7"/>
      <c r="C42" s="8"/>
      <c r="D42" s="8"/>
      <c r="E42" s="8"/>
      <c r="F42" s="8"/>
      <c r="G42" s="70"/>
      <c r="H42" s="70"/>
    </row>
    <row r="43" spans="1:8" ht="15.75">
      <c r="A43" s="277" t="s">
        <v>81</v>
      </c>
      <c r="B43" s="277"/>
      <c r="C43" s="8"/>
      <c r="D43" s="8"/>
      <c r="E43" s="8"/>
      <c r="F43" s="8"/>
      <c r="G43" s="70"/>
      <c r="H43" s="70"/>
    </row>
    <row r="44" spans="1:8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70"/>
      <c r="H44" s="70"/>
    </row>
    <row r="45" spans="1:8">
      <c r="A45" s="47" t="s">
        <v>74</v>
      </c>
      <c r="B45" s="65">
        <f>SUM(F34:F41)</f>
        <v>0</v>
      </c>
      <c r="C45" s="8"/>
      <c r="D45" s="8"/>
      <c r="E45" s="8"/>
      <c r="F45" s="8"/>
      <c r="G45" s="70"/>
      <c r="H45" s="70"/>
    </row>
    <row r="46" spans="1:8">
      <c r="A46" s="47" t="s">
        <v>75</v>
      </c>
      <c r="B46" s="65">
        <f>SUM(C34:C41)</f>
        <v>0</v>
      </c>
      <c r="C46" s="9"/>
      <c r="D46" s="9"/>
      <c r="E46" s="9"/>
      <c r="F46" s="10"/>
      <c r="G46" s="70"/>
      <c r="H46" s="70"/>
    </row>
    <row r="47" spans="1:8">
      <c r="A47" s="11"/>
      <c r="B47" s="12"/>
      <c r="C47" s="9"/>
      <c r="D47" s="9"/>
      <c r="E47" s="9"/>
      <c r="F47" s="10"/>
      <c r="G47" s="70"/>
      <c r="H47" s="70"/>
    </row>
    <row r="48" spans="1:8" ht="15.75">
      <c r="A48" s="278" t="s">
        <v>82</v>
      </c>
      <c r="B48" s="278"/>
      <c r="C48" s="5"/>
      <c r="D48" s="5"/>
      <c r="E48" s="5"/>
      <c r="F48" s="13"/>
      <c r="G48" s="70"/>
      <c r="H48" s="70"/>
    </row>
    <row r="49" spans="1:8">
      <c r="A49" s="47" t="s">
        <v>73</v>
      </c>
      <c r="B49" s="64" t="str">
        <f>IF(ISERROR(AVERAGE(C4:C11,C19:C26,C34:C41)),"-",AVERAGE(C4:C11,C19:C26,C34:C41))</f>
        <v>-</v>
      </c>
      <c r="C49" s="5"/>
      <c r="D49" s="5"/>
      <c r="E49" s="5"/>
      <c r="F49" s="13"/>
      <c r="G49" s="70"/>
      <c r="H49" s="70"/>
    </row>
    <row r="50" spans="1:8">
      <c r="A50" s="47" t="s">
        <v>74</v>
      </c>
      <c r="B50" s="65">
        <f>SUM(B15+B30+B45)</f>
        <v>0</v>
      </c>
      <c r="C50" s="5"/>
      <c r="D50" s="5"/>
      <c r="E50" s="5"/>
      <c r="F50" s="13"/>
      <c r="G50" s="70"/>
      <c r="H50" s="70"/>
    </row>
    <row r="51" spans="1:8">
      <c r="A51" s="47" t="s">
        <v>75</v>
      </c>
      <c r="B51" s="65">
        <f>SUM(B16+B31+B46)</f>
        <v>0</v>
      </c>
      <c r="C51" s="5"/>
      <c r="D51" s="5"/>
      <c r="E51" s="5"/>
      <c r="F51" s="13"/>
      <c r="G51" s="70"/>
      <c r="H51" s="70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pageMargins left="0.25" right="0.25" top="0.25" bottom="0.25" header="0.5" footer="0.5"/>
  <pageSetup scale="7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zoomScale="75" zoomScaleNormal="85" workbookViewId="0">
      <selection activeCell="F18" sqref="F18"/>
    </sheetView>
  </sheetViews>
  <sheetFormatPr defaultColWidth="8.85546875" defaultRowHeight="12.75"/>
  <cols>
    <col min="1" max="1" width="25.85546875" bestFit="1" customWidth="1"/>
    <col min="2" max="2" width="26.42578125" bestFit="1" customWidth="1"/>
    <col min="3" max="3" width="19.28515625" bestFit="1" customWidth="1"/>
    <col min="4" max="4" width="20.140625" bestFit="1" customWidth="1"/>
    <col min="5" max="5" width="29.28515625" bestFit="1" customWidth="1"/>
    <col min="6" max="6" width="25.85546875" bestFit="1" customWidth="1"/>
    <col min="7" max="8" width="30.7109375" style="56" bestFit="1" customWidth="1"/>
    <col min="9" max="9" width="3.42578125" customWidth="1"/>
    <col min="10" max="10" width="4" bestFit="1" customWidth="1"/>
    <col min="11" max="11" width="45.42578125" bestFit="1" customWidth="1"/>
  </cols>
  <sheetData>
    <row r="1" spans="1:11" ht="26.25">
      <c r="A1" s="281" t="s">
        <v>110</v>
      </c>
      <c r="B1" s="281"/>
      <c r="C1" s="281"/>
      <c r="D1" s="281"/>
      <c r="E1" s="281"/>
      <c r="F1" s="281"/>
      <c r="G1" s="281"/>
      <c r="H1" s="63"/>
    </row>
    <row r="2" spans="1:11" ht="13.5" thickBot="1">
      <c r="A2" s="5"/>
      <c r="B2" s="5"/>
      <c r="C2" s="5"/>
      <c r="D2" s="5"/>
      <c r="E2" s="5"/>
      <c r="F2" s="5"/>
      <c r="G2" s="70"/>
      <c r="H2" s="70"/>
    </row>
    <row r="3" spans="1:11" ht="17.25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</row>
    <row r="4" spans="1:11" ht="14.25" thickTop="1" thickBot="1">
      <c r="A4" s="257"/>
      <c r="B4" s="253"/>
      <c r="C4" s="254"/>
      <c r="D4" s="255"/>
      <c r="E4" s="254"/>
      <c r="F4" s="254"/>
      <c r="G4" s="260"/>
      <c r="H4" s="260"/>
    </row>
    <row r="5" spans="1:11" ht="14.25" thickTop="1" thickBot="1">
      <c r="A5" s="257"/>
      <c r="B5" s="253"/>
      <c r="C5" s="254"/>
      <c r="D5" s="255"/>
      <c r="E5" s="254"/>
      <c r="F5" s="254"/>
      <c r="G5" s="260"/>
      <c r="H5" s="260"/>
    </row>
    <row r="6" spans="1:11" ht="14.25" thickTop="1" thickBot="1">
      <c r="A6" s="257"/>
      <c r="B6" s="253"/>
      <c r="C6" s="254"/>
      <c r="D6" s="255"/>
      <c r="E6" s="254"/>
      <c r="F6" s="254"/>
      <c r="G6" s="260"/>
      <c r="H6" s="260"/>
    </row>
    <row r="7" spans="1:11" ht="14.25" thickTop="1" thickBot="1">
      <c r="A7" s="257"/>
      <c r="B7" s="253"/>
      <c r="C7" s="254"/>
      <c r="D7" s="255"/>
      <c r="E7" s="254"/>
      <c r="F7" s="254"/>
      <c r="G7" s="260"/>
      <c r="H7" s="260"/>
    </row>
    <row r="8" spans="1:11" ht="14.25" thickTop="1" thickBot="1">
      <c r="A8" s="257"/>
      <c r="B8" s="253"/>
      <c r="C8" s="254"/>
      <c r="D8" s="255"/>
      <c r="E8" s="254"/>
      <c r="F8" s="254"/>
      <c r="G8" s="260"/>
      <c r="H8" s="260"/>
    </row>
    <row r="9" spans="1:11" ht="14.25" thickTop="1" thickBot="1">
      <c r="A9" s="257"/>
      <c r="B9" s="253"/>
      <c r="C9" s="254"/>
      <c r="D9" s="255"/>
      <c r="E9" s="254"/>
      <c r="F9" s="254"/>
      <c r="G9" s="260"/>
      <c r="H9" s="260"/>
    </row>
    <row r="10" spans="1:11" ht="14.25" thickTop="1" thickBot="1">
      <c r="A10" s="257"/>
      <c r="B10" s="253"/>
      <c r="C10" s="254"/>
      <c r="D10" s="255"/>
      <c r="E10" s="254"/>
      <c r="F10" s="254"/>
      <c r="G10" s="260"/>
      <c r="H10" s="260"/>
    </row>
    <row r="11" spans="1:11" ht="14.25" thickTop="1" thickBot="1">
      <c r="A11" s="257"/>
      <c r="B11" s="253"/>
      <c r="C11" s="254"/>
      <c r="D11" s="255"/>
      <c r="E11" s="254"/>
      <c r="F11" s="254"/>
      <c r="G11" s="260"/>
      <c r="H11" s="260"/>
    </row>
    <row r="12" spans="1:11" ht="6.75" customHeight="1" thickTop="1">
      <c r="A12" s="6"/>
      <c r="B12" s="7"/>
      <c r="C12" s="8"/>
      <c r="D12" s="8"/>
      <c r="E12" s="8"/>
      <c r="F12" s="8"/>
      <c r="G12" s="70"/>
      <c r="H12" s="70"/>
    </row>
    <row r="13" spans="1:11" ht="15.75">
      <c r="A13" s="277" t="s">
        <v>83</v>
      </c>
      <c r="B13" s="277"/>
      <c r="C13" s="8"/>
      <c r="D13" s="8"/>
      <c r="E13" s="8"/>
      <c r="F13" s="8"/>
      <c r="G13" s="70"/>
      <c r="H13" s="70"/>
      <c r="J13" s="279" t="s">
        <v>92</v>
      </c>
      <c r="K13" s="279"/>
    </row>
    <row r="14" spans="1:11" ht="14.25">
      <c r="A14" s="47" t="s">
        <v>73</v>
      </c>
      <c r="B14" s="64" t="str">
        <f>IF(ISERROR(AVERAGE(C4:C11)),"-",AVERAGE(C4:C11))</f>
        <v>-</v>
      </c>
      <c r="C14" s="8"/>
      <c r="D14" s="8"/>
      <c r="E14" s="8"/>
      <c r="F14" s="8"/>
      <c r="G14" s="70"/>
      <c r="H14" s="70"/>
      <c r="J14" s="49">
        <v>1</v>
      </c>
      <c r="K14" s="258" t="str">
        <f>+'1st Qtr. Sales'!K14</f>
        <v>Ice Cream</v>
      </c>
    </row>
    <row r="15" spans="1:11" ht="14.25">
      <c r="A15" s="47" t="s">
        <v>74</v>
      </c>
      <c r="B15" s="65">
        <f>SUM(F4:F11)</f>
        <v>0</v>
      </c>
      <c r="C15" s="8"/>
      <c r="D15" s="8"/>
      <c r="E15" s="8"/>
      <c r="F15" s="8"/>
      <c r="G15" s="70"/>
      <c r="H15" s="70"/>
      <c r="J15" s="49">
        <v>2</v>
      </c>
      <c r="K15" s="258" t="str">
        <f>+'1st Qtr. Sales'!K15</f>
        <v xml:space="preserve">Pizza </v>
      </c>
    </row>
    <row r="16" spans="1:11" ht="14.25">
      <c r="A16" s="47" t="s">
        <v>75</v>
      </c>
      <c r="B16" s="65">
        <f>SUM(C4:C11)</f>
        <v>0</v>
      </c>
      <c r="C16" s="8"/>
      <c r="D16" s="8"/>
      <c r="E16" s="8"/>
      <c r="F16" s="8"/>
      <c r="G16" s="70"/>
      <c r="H16" s="70"/>
      <c r="J16" s="49">
        <v>3</v>
      </c>
      <c r="K16" s="258" t="str">
        <f>+'1st Qtr. Sales'!K16</f>
        <v>Referral: Friend</v>
      </c>
    </row>
    <row r="17" spans="1:11" ht="15" thickBot="1">
      <c r="A17" s="6"/>
      <c r="B17" s="7"/>
      <c r="C17" s="8"/>
      <c r="D17" s="8"/>
      <c r="E17" s="8"/>
      <c r="F17" s="8"/>
      <c r="G17" s="70"/>
      <c r="H17" s="70"/>
      <c r="J17" s="49">
        <v>4</v>
      </c>
      <c r="K17" s="258" t="str">
        <f>+'1st Qtr. Sales'!K17</f>
        <v>Referral: Other</v>
      </c>
    </row>
    <row r="18" spans="1:11" ht="17.25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J18" s="49">
        <v>5</v>
      </c>
      <c r="K18" s="258" t="str">
        <f>+'1st Qtr. Sales'!K18</f>
        <v>Past Client Repeat</v>
      </c>
    </row>
    <row r="19" spans="1:11" ht="15.75" thickTop="1" thickBot="1">
      <c r="A19" s="257"/>
      <c r="B19" s="253"/>
      <c r="C19" s="254"/>
      <c r="D19" s="255"/>
      <c r="E19" s="254"/>
      <c r="F19" s="254"/>
      <c r="G19" s="260"/>
      <c r="H19" s="260"/>
      <c r="J19" s="49">
        <v>6</v>
      </c>
      <c r="K19" s="258" t="str">
        <f>+'1st Qtr. Sales'!K19</f>
        <v>Open House</v>
      </c>
    </row>
    <row r="20" spans="1:11" ht="15.75" thickTop="1" thickBot="1">
      <c r="A20" s="257"/>
      <c r="B20" s="253"/>
      <c r="C20" s="254"/>
      <c r="D20" s="255"/>
      <c r="E20" s="254"/>
      <c r="F20" s="254"/>
      <c r="G20" s="260"/>
      <c r="H20" s="260"/>
      <c r="J20" s="49">
        <v>7</v>
      </c>
      <c r="K20" s="258" t="str">
        <f>+'1st Qtr. Sales'!K20</f>
        <v>Website Lead</v>
      </c>
    </row>
    <row r="21" spans="1:11" ht="15.75" thickTop="1" thickBot="1">
      <c r="A21" s="257"/>
      <c r="B21" s="253"/>
      <c r="C21" s="254"/>
      <c r="D21" s="255"/>
      <c r="E21" s="254"/>
      <c r="F21" s="254"/>
      <c r="G21" s="260"/>
      <c r="H21" s="260"/>
      <c r="J21" s="49">
        <v>8</v>
      </c>
      <c r="K21" s="258" t="str">
        <f>+'1st Qtr. Sales'!K21</f>
        <v>Farming</v>
      </c>
    </row>
    <row r="22" spans="1:11" ht="15.75" thickTop="1" thickBot="1">
      <c r="A22" s="257"/>
      <c r="B22" s="253"/>
      <c r="C22" s="254"/>
      <c r="D22" s="255"/>
      <c r="E22" s="254"/>
      <c r="F22" s="254"/>
      <c r="G22" s="260"/>
      <c r="H22" s="260"/>
      <c r="J22" s="49">
        <v>9</v>
      </c>
      <c r="K22" s="258" t="str">
        <f>+'1st Qtr. Sales'!K22</f>
        <v>Friend</v>
      </c>
    </row>
    <row r="23" spans="1:11" ht="15.75" thickTop="1" thickBot="1">
      <c r="A23" s="257"/>
      <c r="B23" s="253"/>
      <c r="C23" s="254"/>
      <c r="D23" s="255"/>
      <c r="E23" s="254"/>
      <c r="F23" s="254"/>
      <c r="G23" s="260"/>
      <c r="H23" s="260"/>
      <c r="J23" s="49">
        <v>10</v>
      </c>
      <c r="K23" s="258" t="str">
        <f>+'1st Qtr. Sales'!K23</f>
        <v>Sign Call/ Call in</v>
      </c>
    </row>
    <row r="24" spans="1:11" ht="15.75" thickTop="1" thickBot="1">
      <c r="A24" s="257"/>
      <c r="B24" s="253"/>
      <c r="C24" s="254"/>
      <c r="D24" s="255"/>
      <c r="E24" s="254"/>
      <c r="F24" s="254"/>
      <c r="G24" s="260"/>
      <c r="H24" s="260"/>
      <c r="J24" s="49">
        <v>11</v>
      </c>
      <c r="K24" s="258" t="str">
        <f>+'1st Qtr. Sales'!K24</f>
        <v>Other</v>
      </c>
    </row>
    <row r="25" spans="1:11" ht="15.75" thickTop="1" thickBot="1">
      <c r="A25" s="257"/>
      <c r="B25" s="253"/>
      <c r="C25" s="254"/>
      <c r="D25" s="255"/>
      <c r="E25" s="254"/>
      <c r="F25" s="254"/>
      <c r="G25" s="260"/>
      <c r="H25" s="260"/>
      <c r="J25" s="49">
        <v>12</v>
      </c>
      <c r="K25" s="258" t="str">
        <f>+'1st Qtr. Sales'!K25</f>
        <v>Buyer Transaction</v>
      </c>
    </row>
    <row r="26" spans="1:11" ht="15.75" thickTop="1" thickBot="1">
      <c r="A26" s="257"/>
      <c r="B26" s="253"/>
      <c r="C26" s="254"/>
      <c r="D26" s="255"/>
      <c r="E26" s="254"/>
      <c r="F26" s="254"/>
      <c r="G26" s="260"/>
      <c r="H26" s="260"/>
      <c r="J26" s="49">
        <v>13</v>
      </c>
      <c r="K26" s="258" t="str">
        <f>+'1st Qtr. Sales'!K26</f>
        <v>Listing Transaction</v>
      </c>
    </row>
    <row r="27" spans="1:11" ht="6.75" customHeight="1" thickTop="1">
      <c r="A27" s="6"/>
      <c r="B27" s="7"/>
      <c r="C27" s="8"/>
      <c r="D27" s="8"/>
      <c r="E27" s="8"/>
      <c r="F27" s="8"/>
      <c r="G27" s="70"/>
      <c r="H27" s="70"/>
      <c r="J27" s="49">
        <v>14</v>
      </c>
      <c r="K27" s="44"/>
    </row>
    <row r="28" spans="1:11" ht="15.75">
      <c r="A28" s="277" t="s">
        <v>84</v>
      </c>
      <c r="B28" s="277"/>
      <c r="C28" s="8"/>
      <c r="D28" s="8"/>
      <c r="E28" s="8"/>
      <c r="F28" s="8"/>
      <c r="G28" s="70"/>
      <c r="H28" s="70"/>
      <c r="J28" s="49">
        <v>15</v>
      </c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70"/>
      <c r="H29" s="70"/>
      <c r="J29" s="49">
        <v>16</v>
      </c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70"/>
      <c r="H30" s="70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70"/>
      <c r="H31" s="70"/>
    </row>
    <row r="32" spans="1:11" ht="13.5" thickBot="1">
      <c r="A32" s="6"/>
      <c r="B32" s="7"/>
      <c r="C32" s="8"/>
      <c r="D32" s="8"/>
      <c r="E32" s="8"/>
      <c r="F32" s="8"/>
      <c r="G32" s="70"/>
      <c r="H32" s="70"/>
    </row>
    <row r="33" spans="1:8" ht="17.25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</row>
    <row r="34" spans="1:8" ht="14.25" thickTop="1" thickBot="1">
      <c r="A34" s="257"/>
      <c r="B34" s="253"/>
      <c r="C34" s="254"/>
      <c r="D34" s="255"/>
      <c r="E34" s="254"/>
      <c r="F34" s="254"/>
      <c r="G34" s="260"/>
      <c r="H34" s="260"/>
    </row>
    <row r="35" spans="1:8" ht="14.25" thickTop="1" thickBot="1">
      <c r="A35" s="257"/>
      <c r="B35" s="253"/>
      <c r="C35" s="254"/>
      <c r="D35" s="255"/>
      <c r="E35" s="254"/>
      <c r="F35" s="254"/>
      <c r="G35" s="260"/>
      <c r="H35" s="260"/>
    </row>
    <row r="36" spans="1:8" ht="14.25" thickTop="1" thickBot="1">
      <c r="A36" s="257"/>
      <c r="B36" s="253"/>
      <c r="C36" s="254"/>
      <c r="D36" s="255"/>
      <c r="E36" s="254"/>
      <c r="F36" s="254"/>
      <c r="G36" s="260"/>
      <c r="H36" s="260"/>
    </row>
    <row r="37" spans="1:8" ht="14.25" thickTop="1" thickBot="1">
      <c r="A37" s="257"/>
      <c r="B37" s="253"/>
      <c r="C37" s="254"/>
      <c r="D37" s="255"/>
      <c r="E37" s="254"/>
      <c r="F37" s="254"/>
      <c r="G37" s="260"/>
      <c r="H37" s="260"/>
    </row>
    <row r="38" spans="1:8" ht="14.25" thickTop="1" thickBot="1">
      <c r="A38" s="257"/>
      <c r="B38" s="253"/>
      <c r="C38" s="254"/>
      <c r="D38" s="255"/>
      <c r="E38" s="254"/>
      <c r="F38" s="254"/>
      <c r="G38" s="260"/>
      <c r="H38" s="260"/>
    </row>
    <row r="39" spans="1:8" ht="14.25" thickTop="1" thickBot="1">
      <c r="A39" s="257"/>
      <c r="B39" s="253"/>
      <c r="C39" s="254"/>
      <c r="D39" s="255"/>
      <c r="E39" s="254"/>
      <c r="F39" s="254"/>
      <c r="G39" s="260"/>
      <c r="H39" s="260"/>
    </row>
    <row r="40" spans="1:8" ht="14.25" thickTop="1" thickBot="1">
      <c r="A40" s="257"/>
      <c r="B40" s="253"/>
      <c r="C40" s="254"/>
      <c r="D40" s="255"/>
      <c r="E40" s="254"/>
      <c r="F40" s="254"/>
      <c r="G40" s="260"/>
      <c r="H40" s="260"/>
    </row>
    <row r="41" spans="1:8" ht="14.25" thickTop="1" thickBot="1">
      <c r="A41" s="257"/>
      <c r="B41" s="253"/>
      <c r="C41" s="254"/>
      <c r="D41" s="255"/>
      <c r="E41" s="254"/>
      <c r="F41" s="254"/>
      <c r="G41" s="260"/>
      <c r="H41" s="260"/>
    </row>
    <row r="42" spans="1:8" ht="8.25" customHeight="1" thickTop="1">
      <c r="A42" s="6"/>
      <c r="B42" s="7"/>
      <c r="C42" s="8"/>
      <c r="D42" s="8"/>
      <c r="E42" s="8"/>
      <c r="F42" s="8"/>
      <c r="G42" s="70"/>
      <c r="H42" s="70"/>
    </row>
    <row r="43" spans="1:8" ht="15.75">
      <c r="A43" s="277" t="s">
        <v>85</v>
      </c>
      <c r="B43" s="277"/>
      <c r="C43" s="8"/>
      <c r="D43" s="8"/>
      <c r="E43" s="8"/>
      <c r="F43" s="8"/>
      <c r="G43" s="70"/>
      <c r="H43" s="70"/>
    </row>
    <row r="44" spans="1:8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70"/>
      <c r="H44" s="70"/>
    </row>
    <row r="45" spans="1:8">
      <c r="A45" s="47" t="s">
        <v>74</v>
      </c>
      <c r="B45" s="65">
        <f>SUM(F34:F41)</f>
        <v>0</v>
      </c>
      <c r="C45" s="8"/>
      <c r="D45" s="8"/>
      <c r="E45" s="8"/>
      <c r="F45" s="8"/>
      <c r="G45" s="70"/>
      <c r="H45" s="70"/>
    </row>
    <row r="46" spans="1:8">
      <c r="A46" s="47" t="s">
        <v>75</v>
      </c>
      <c r="B46" s="65">
        <f>SUM(C34:C41)</f>
        <v>0</v>
      </c>
      <c r="C46" s="9"/>
      <c r="D46" s="9"/>
      <c r="E46" s="9"/>
      <c r="F46" s="10"/>
      <c r="G46" s="70"/>
      <c r="H46" s="70"/>
    </row>
    <row r="47" spans="1:8">
      <c r="A47" s="11"/>
      <c r="B47" s="12"/>
      <c r="C47" s="9"/>
      <c r="D47" s="9"/>
      <c r="E47" s="9"/>
      <c r="F47" s="10"/>
      <c r="G47" s="70"/>
      <c r="H47" s="70"/>
    </row>
    <row r="48" spans="1:8" ht="15.75">
      <c r="A48" s="278" t="s">
        <v>86</v>
      </c>
      <c r="B48" s="278"/>
      <c r="C48" s="5"/>
      <c r="D48" s="5"/>
      <c r="E48" s="5"/>
      <c r="F48" s="13"/>
      <c r="G48" s="70"/>
      <c r="H48" s="70"/>
    </row>
    <row r="49" spans="1:8">
      <c r="A49" s="47" t="s">
        <v>73</v>
      </c>
      <c r="B49" s="64" t="str">
        <f>IF(ISERROR(AVERAGE(C4:C11,C19:C26,C34:C41)),"-",AVERAGE(C4:C11,C19:C26,C34:C41))</f>
        <v>-</v>
      </c>
      <c r="C49" s="5"/>
      <c r="D49" s="5"/>
      <c r="E49" s="5"/>
      <c r="F49" s="13"/>
      <c r="G49" s="70"/>
      <c r="H49" s="70"/>
    </row>
    <row r="50" spans="1:8">
      <c r="A50" s="47" t="s">
        <v>74</v>
      </c>
      <c r="B50" s="65">
        <f>SUM(B15+B30+B45)</f>
        <v>0</v>
      </c>
      <c r="C50" s="5"/>
      <c r="D50" s="5"/>
      <c r="E50" s="5"/>
      <c r="F50" s="13"/>
      <c r="G50" s="70"/>
      <c r="H50" s="70"/>
    </row>
    <row r="51" spans="1:8">
      <c r="A51" s="47" t="s">
        <v>75</v>
      </c>
      <c r="B51" s="65">
        <f>SUM(B16+B31+B46)</f>
        <v>0</v>
      </c>
      <c r="C51" s="5"/>
      <c r="D51" s="5"/>
      <c r="E51" s="5"/>
      <c r="F51" s="13"/>
      <c r="G51" s="70"/>
      <c r="H51" s="70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pageMargins left="0.25" right="0.25" top="0.25" bottom="0.25" header="0.5" footer="0.5"/>
  <pageSetup scale="77" orientation="portrait"/>
  <headerFooter alignWithMargins="0"/>
  <ignoredErrors>
    <ignoredError sqref="B4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zoomScale="69" zoomScaleNormal="69" workbookViewId="0">
      <selection activeCell="H49" sqref="H49"/>
    </sheetView>
  </sheetViews>
  <sheetFormatPr defaultColWidth="8.85546875" defaultRowHeight="12.75"/>
  <cols>
    <col min="1" max="1" width="25.85546875" bestFit="1" customWidth="1"/>
    <col min="2" max="2" width="26.42578125" bestFit="1" customWidth="1"/>
    <col min="3" max="3" width="19.28515625" bestFit="1" customWidth="1"/>
    <col min="4" max="4" width="20.140625" bestFit="1" customWidth="1"/>
    <col min="5" max="5" width="29.28515625" bestFit="1" customWidth="1"/>
    <col min="6" max="6" width="25.85546875" bestFit="1" customWidth="1"/>
    <col min="7" max="8" width="30.7109375" bestFit="1" customWidth="1"/>
    <col min="9" max="9" width="3.42578125" customWidth="1"/>
    <col min="10" max="10" width="4.28515625" bestFit="1" customWidth="1"/>
    <col min="11" max="11" width="45.42578125" bestFit="1" customWidth="1"/>
  </cols>
  <sheetData>
    <row r="1" spans="1:11" ht="26.25">
      <c r="A1" s="281" t="s">
        <v>117</v>
      </c>
      <c r="B1" s="281"/>
      <c r="C1" s="281"/>
      <c r="D1" s="281"/>
      <c r="E1" s="281"/>
      <c r="F1" s="281"/>
      <c r="G1" s="281"/>
      <c r="H1" s="281"/>
    </row>
    <row r="2" spans="1:11" ht="13.5" thickBot="1">
      <c r="A2" s="5"/>
      <c r="B2" s="5"/>
      <c r="C2" s="5"/>
      <c r="D2" s="5"/>
      <c r="E2" s="5"/>
      <c r="F2" s="5"/>
      <c r="G2" s="5"/>
      <c r="H2" s="5"/>
    </row>
    <row r="3" spans="1:11" s="74" customFormat="1" ht="19.5" thickTop="1" thickBot="1">
      <c r="A3" s="72" t="s">
        <v>143</v>
      </c>
      <c r="B3" s="73" t="s">
        <v>72</v>
      </c>
      <c r="C3" s="72" t="s">
        <v>131</v>
      </c>
      <c r="D3" s="73" t="s">
        <v>115</v>
      </c>
      <c r="E3" s="72" t="s">
        <v>116</v>
      </c>
      <c r="F3" s="73" t="s">
        <v>71</v>
      </c>
      <c r="G3" s="72" t="s">
        <v>91</v>
      </c>
      <c r="H3" s="72" t="s">
        <v>129</v>
      </c>
    </row>
    <row r="4" spans="1:11" s="78" customFormat="1" ht="17.25" thickTop="1" thickBot="1">
      <c r="A4" s="261"/>
      <c r="B4" s="262"/>
      <c r="C4" s="262"/>
      <c r="D4" s="263"/>
      <c r="E4" s="262"/>
      <c r="F4" s="264"/>
      <c r="G4" s="261"/>
      <c r="H4" s="261"/>
    </row>
    <row r="5" spans="1:11" s="78" customFormat="1" ht="17.25" thickTop="1" thickBot="1">
      <c r="A5" s="261"/>
      <c r="B5" s="262"/>
      <c r="C5" s="262"/>
      <c r="D5" s="263"/>
      <c r="E5" s="262"/>
      <c r="F5" s="264"/>
      <c r="G5" s="261"/>
      <c r="H5" s="261"/>
    </row>
    <row r="6" spans="1:11" s="78" customFormat="1" ht="17.25" thickTop="1" thickBot="1">
      <c r="A6" s="261"/>
      <c r="B6" s="262"/>
      <c r="C6" s="262"/>
      <c r="D6" s="263"/>
      <c r="E6" s="262"/>
      <c r="F6" s="264"/>
      <c r="G6" s="261"/>
      <c r="H6" s="261"/>
    </row>
    <row r="7" spans="1:11" s="78" customFormat="1" ht="17.25" thickTop="1" thickBot="1">
      <c r="A7" s="261"/>
      <c r="B7" s="262"/>
      <c r="C7" s="262"/>
      <c r="D7" s="263"/>
      <c r="E7" s="262"/>
      <c r="F7" s="264"/>
      <c r="G7" s="261"/>
      <c r="H7" s="261"/>
    </row>
    <row r="8" spans="1:11" s="78" customFormat="1" ht="17.25" thickTop="1" thickBot="1">
      <c r="A8" s="261"/>
      <c r="B8" s="262"/>
      <c r="C8" s="262"/>
      <c r="D8" s="263"/>
      <c r="E8" s="262"/>
      <c r="F8" s="264"/>
      <c r="G8" s="261"/>
      <c r="H8" s="261"/>
    </row>
    <row r="9" spans="1:11" s="78" customFormat="1" ht="17.25" thickTop="1" thickBot="1">
      <c r="A9" s="261"/>
      <c r="B9" s="262"/>
      <c r="C9" s="262"/>
      <c r="D9" s="263"/>
      <c r="E9" s="262"/>
      <c r="F9" s="264"/>
      <c r="G9" s="261"/>
      <c r="H9" s="261"/>
    </row>
    <row r="10" spans="1:11" s="78" customFormat="1" ht="17.25" thickTop="1" thickBot="1">
      <c r="A10" s="261"/>
      <c r="B10" s="262"/>
      <c r="C10" s="262"/>
      <c r="D10" s="263"/>
      <c r="E10" s="262"/>
      <c r="F10" s="264"/>
      <c r="G10" s="261"/>
      <c r="H10" s="261"/>
    </row>
    <row r="11" spans="1:11" s="78" customFormat="1" ht="17.25" thickTop="1" thickBot="1">
      <c r="A11" s="261"/>
      <c r="B11" s="262"/>
      <c r="C11" s="262"/>
      <c r="D11" s="263"/>
      <c r="E11" s="262"/>
      <c r="F11" s="264"/>
      <c r="G11" s="261"/>
      <c r="H11" s="261"/>
    </row>
    <row r="12" spans="1:11" ht="4.5" customHeight="1" thickTop="1" thickBot="1">
      <c r="A12" s="6"/>
      <c r="B12" s="7"/>
      <c r="C12" s="8"/>
      <c r="D12" s="8"/>
      <c r="E12" s="8"/>
      <c r="F12" s="8"/>
      <c r="G12" s="5"/>
      <c r="H12" s="5"/>
    </row>
    <row r="13" spans="1:11" ht="18">
      <c r="A13" s="285" t="s">
        <v>87</v>
      </c>
      <c r="B13" s="285"/>
      <c r="C13" s="8"/>
      <c r="D13" s="8"/>
      <c r="E13" s="8"/>
      <c r="F13" s="8"/>
      <c r="G13" s="5"/>
      <c r="H13" s="5"/>
      <c r="J13" s="283" t="s">
        <v>92</v>
      </c>
      <c r="K13" s="284"/>
    </row>
    <row r="14" spans="1:11" ht="15.75">
      <c r="A14" s="75" t="s">
        <v>73</v>
      </c>
      <c r="B14" s="76" t="str">
        <f>IF(ISERROR(AVERAGE(C4:C11)),"-",AVERAGE(C4:C11))</f>
        <v>-</v>
      </c>
      <c r="C14" s="8"/>
      <c r="D14" s="8"/>
      <c r="E14" s="8"/>
      <c r="F14" s="8"/>
      <c r="G14" s="5"/>
      <c r="H14" s="5"/>
      <c r="J14" s="79">
        <v>1</v>
      </c>
      <c r="K14" s="265" t="str">
        <f>+'1st Qtr. Sales'!K14</f>
        <v>Ice Cream</v>
      </c>
    </row>
    <row r="15" spans="1:11" ht="15.75">
      <c r="A15" s="75" t="s">
        <v>74</v>
      </c>
      <c r="B15" s="77">
        <f>SUM(F4:F12)</f>
        <v>0</v>
      </c>
      <c r="C15" s="8"/>
      <c r="D15" s="8"/>
      <c r="E15" s="8"/>
      <c r="F15" s="8"/>
      <c r="G15" s="5"/>
      <c r="H15" s="5"/>
      <c r="J15" s="79">
        <v>2</v>
      </c>
      <c r="K15" s="265" t="str">
        <f>+'1st Qtr. Sales'!K15</f>
        <v xml:space="preserve">Pizza </v>
      </c>
    </row>
    <row r="16" spans="1:11" ht="15.75">
      <c r="A16" s="75" t="s">
        <v>75</v>
      </c>
      <c r="B16" s="77">
        <f>SUM(C4:C12)</f>
        <v>0</v>
      </c>
      <c r="C16" s="8"/>
      <c r="D16" s="8"/>
      <c r="E16" s="8"/>
      <c r="F16" s="8"/>
      <c r="G16" s="5"/>
      <c r="H16" s="5"/>
      <c r="J16" s="79">
        <v>3</v>
      </c>
      <c r="K16" s="265" t="str">
        <f>+'1st Qtr. Sales'!K16</f>
        <v>Referral: Friend</v>
      </c>
    </row>
    <row r="17" spans="1:11" ht="15.75" thickBot="1">
      <c r="A17" s="6"/>
      <c r="B17" s="7"/>
      <c r="C17" s="8"/>
      <c r="D17" s="8"/>
      <c r="E17" s="8"/>
      <c r="F17" s="8"/>
      <c r="G17" s="5"/>
      <c r="H17" s="5"/>
      <c r="J17" s="79">
        <v>4</v>
      </c>
      <c r="K17" s="265" t="str">
        <f>+'1st Qtr. Sales'!K17</f>
        <v>Referral: Other</v>
      </c>
    </row>
    <row r="18" spans="1:11" s="74" customFormat="1" ht="19.5" thickTop="1" thickBot="1">
      <c r="A18" s="72" t="s">
        <v>143</v>
      </c>
      <c r="B18" s="73" t="s">
        <v>72</v>
      </c>
      <c r="C18" s="72" t="s">
        <v>131</v>
      </c>
      <c r="D18" s="73" t="s">
        <v>115</v>
      </c>
      <c r="E18" s="72" t="s">
        <v>116</v>
      </c>
      <c r="F18" s="73" t="s">
        <v>71</v>
      </c>
      <c r="G18" s="72" t="s">
        <v>91</v>
      </c>
      <c r="H18" s="72" t="s">
        <v>129</v>
      </c>
      <c r="J18" s="79">
        <v>5</v>
      </c>
      <c r="K18" s="258" t="str">
        <f>+'1st Qtr. Sales'!K18</f>
        <v>Past Client Repeat</v>
      </c>
    </row>
    <row r="19" spans="1:11" ht="16.5" thickTop="1" thickBot="1">
      <c r="A19" s="253"/>
      <c r="B19" s="254"/>
      <c r="C19" s="254"/>
      <c r="D19" s="255"/>
      <c r="E19" s="254"/>
      <c r="F19" s="256"/>
      <c r="G19" s="253"/>
      <c r="H19" s="253"/>
      <c r="J19" s="79">
        <v>6</v>
      </c>
      <c r="K19" s="265" t="str">
        <f>+'1st Qtr. Sales'!K19</f>
        <v>Open House</v>
      </c>
    </row>
    <row r="20" spans="1:11" ht="16.5" thickTop="1" thickBot="1">
      <c r="A20" s="253"/>
      <c r="B20" s="254"/>
      <c r="C20" s="254"/>
      <c r="D20" s="255"/>
      <c r="E20" s="254"/>
      <c r="F20" s="256"/>
      <c r="G20" s="253"/>
      <c r="H20" s="253"/>
      <c r="J20" s="79">
        <v>7</v>
      </c>
      <c r="K20" s="265" t="str">
        <f>+'1st Qtr. Sales'!K20</f>
        <v>Website Lead</v>
      </c>
    </row>
    <row r="21" spans="1:11" ht="16.5" thickTop="1" thickBot="1">
      <c r="A21" s="253"/>
      <c r="B21" s="254"/>
      <c r="C21" s="254"/>
      <c r="D21" s="255"/>
      <c r="E21" s="254"/>
      <c r="F21" s="256"/>
      <c r="G21" s="253"/>
      <c r="H21" s="253"/>
      <c r="J21" s="79">
        <v>8</v>
      </c>
      <c r="K21" s="265" t="str">
        <f>+'1st Qtr. Sales'!K21</f>
        <v>Farming</v>
      </c>
    </row>
    <row r="22" spans="1:11" ht="16.5" thickTop="1" thickBot="1">
      <c r="A22" s="253"/>
      <c r="B22" s="254"/>
      <c r="C22" s="254"/>
      <c r="D22" s="255"/>
      <c r="E22" s="254"/>
      <c r="F22" s="256"/>
      <c r="G22" s="253"/>
      <c r="H22" s="253"/>
      <c r="J22" s="79">
        <v>9</v>
      </c>
      <c r="K22" s="265" t="str">
        <f>+'1st Qtr. Sales'!K22</f>
        <v>Friend</v>
      </c>
    </row>
    <row r="23" spans="1:11" ht="16.5" thickTop="1" thickBot="1">
      <c r="A23" s="253"/>
      <c r="B23" s="254"/>
      <c r="C23" s="254"/>
      <c r="D23" s="255"/>
      <c r="E23" s="254"/>
      <c r="F23" s="256"/>
      <c r="G23" s="253"/>
      <c r="H23" s="253"/>
      <c r="J23" s="79">
        <v>10</v>
      </c>
      <c r="K23" s="265" t="str">
        <f>+'1st Qtr. Sales'!K23</f>
        <v>Sign Call/ Call in</v>
      </c>
    </row>
    <row r="24" spans="1:11" ht="16.5" thickTop="1" thickBot="1">
      <c r="A24" s="253"/>
      <c r="B24" s="254"/>
      <c r="C24" s="254"/>
      <c r="D24" s="255"/>
      <c r="E24" s="254"/>
      <c r="F24" s="256"/>
      <c r="G24" s="253"/>
      <c r="H24" s="253"/>
      <c r="J24" s="79">
        <v>11</v>
      </c>
      <c r="K24" s="265" t="str">
        <f>+'1st Qtr. Sales'!K24</f>
        <v>Other</v>
      </c>
    </row>
    <row r="25" spans="1:11" ht="16.5" thickTop="1" thickBot="1">
      <c r="A25" s="253"/>
      <c r="B25" s="254"/>
      <c r="C25" s="254"/>
      <c r="D25" s="255"/>
      <c r="E25" s="254"/>
      <c r="F25" s="256"/>
      <c r="G25" s="253"/>
      <c r="H25" s="253"/>
      <c r="J25" s="79">
        <v>12</v>
      </c>
      <c r="K25" s="265" t="str">
        <f>+'1st Qtr. Sales'!K25</f>
        <v>Buyer Transaction</v>
      </c>
    </row>
    <row r="26" spans="1:11" ht="16.5" thickTop="1" thickBot="1">
      <c r="A26" s="253"/>
      <c r="B26" s="254"/>
      <c r="C26" s="254"/>
      <c r="D26" s="255"/>
      <c r="E26" s="254"/>
      <c r="F26" s="256"/>
      <c r="G26" s="253"/>
      <c r="H26" s="253"/>
      <c r="J26" s="79">
        <v>13</v>
      </c>
      <c r="K26" s="265" t="str">
        <f>+'1st Qtr. Sales'!K26</f>
        <v>Listing Transaction</v>
      </c>
    </row>
    <row r="27" spans="1:11" ht="6.75" customHeight="1" thickTop="1">
      <c r="A27" s="266"/>
      <c r="B27" s="267"/>
      <c r="C27" s="268"/>
      <c r="D27" s="268"/>
      <c r="E27" s="268"/>
      <c r="F27" s="268"/>
      <c r="G27" s="269"/>
      <c r="H27" s="269"/>
      <c r="J27" s="80"/>
      <c r="K27" s="81"/>
    </row>
    <row r="28" spans="1:11" ht="18">
      <c r="A28" s="285" t="s">
        <v>88</v>
      </c>
      <c r="B28" s="285"/>
      <c r="C28" s="8"/>
      <c r="D28" s="8"/>
      <c r="E28" s="8"/>
      <c r="F28" s="8"/>
      <c r="G28" s="5"/>
      <c r="H28" s="5"/>
      <c r="J28" s="79"/>
      <c r="K28" s="81"/>
    </row>
    <row r="29" spans="1:11" ht="16.5" thickBot="1">
      <c r="A29" s="75" t="s">
        <v>73</v>
      </c>
      <c r="B29" s="76" t="str">
        <f>IF(ISERROR(AVERAGE(C19:C26)),"-",AVERAGE(C19:C26))</f>
        <v>-</v>
      </c>
      <c r="C29" s="8"/>
      <c r="D29" s="8"/>
      <c r="E29" s="8"/>
      <c r="F29" s="8"/>
      <c r="G29" s="5"/>
      <c r="H29" s="5"/>
      <c r="J29" s="82"/>
      <c r="K29" s="83"/>
    </row>
    <row r="30" spans="1:11" ht="15.75">
      <c r="A30" s="75" t="s">
        <v>74</v>
      </c>
      <c r="B30" s="77">
        <f>SUM(F19:F26)</f>
        <v>0</v>
      </c>
      <c r="C30" s="8"/>
      <c r="D30" s="8"/>
      <c r="E30" s="8"/>
      <c r="F30" s="8"/>
      <c r="G30" s="5"/>
      <c r="H30" s="5"/>
    </row>
    <row r="31" spans="1:11" ht="15.75">
      <c r="A31" s="75" t="s">
        <v>75</v>
      </c>
      <c r="B31" s="77">
        <f>SUM(C19:C26)</f>
        <v>0</v>
      </c>
      <c r="C31" s="8"/>
      <c r="D31" s="8"/>
      <c r="E31" s="8"/>
      <c r="F31" s="8"/>
      <c r="G31" s="5"/>
      <c r="H31" s="5"/>
    </row>
    <row r="32" spans="1:11" ht="13.5" thickBot="1">
      <c r="A32" s="6"/>
      <c r="B32" s="7"/>
      <c r="C32" s="8"/>
      <c r="D32" s="8"/>
      <c r="E32" s="8"/>
      <c r="F32" s="8"/>
      <c r="G32" s="5"/>
      <c r="H32" s="5"/>
    </row>
    <row r="33" spans="1:8" s="74" customFormat="1" ht="19.5" thickTop="1" thickBot="1">
      <c r="A33" s="72" t="s">
        <v>143</v>
      </c>
      <c r="B33" s="73" t="s">
        <v>72</v>
      </c>
      <c r="C33" s="72" t="s">
        <v>131</v>
      </c>
      <c r="D33" s="73" t="s">
        <v>115</v>
      </c>
      <c r="E33" s="72" t="s">
        <v>116</v>
      </c>
      <c r="F33" s="73" t="s">
        <v>71</v>
      </c>
      <c r="G33" s="72" t="s">
        <v>91</v>
      </c>
      <c r="H33" s="72" t="s">
        <v>129</v>
      </c>
    </row>
    <row r="34" spans="1:8" s="78" customFormat="1" ht="17.25" thickTop="1" thickBot="1">
      <c r="A34" s="261"/>
      <c r="B34" s="262"/>
      <c r="C34" s="262"/>
      <c r="D34" s="263"/>
      <c r="E34" s="262"/>
      <c r="F34" s="264"/>
      <c r="G34" s="261"/>
      <c r="H34" s="261"/>
    </row>
    <row r="35" spans="1:8" s="78" customFormat="1" ht="17.25" thickTop="1" thickBot="1">
      <c r="A35" s="261"/>
      <c r="B35" s="262"/>
      <c r="C35" s="262"/>
      <c r="D35" s="263"/>
      <c r="E35" s="262"/>
      <c r="F35" s="264"/>
      <c r="G35" s="261"/>
      <c r="H35" s="261"/>
    </row>
    <row r="36" spans="1:8" s="78" customFormat="1" ht="17.25" thickTop="1" thickBot="1">
      <c r="A36" s="261"/>
      <c r="B36" s="262"/>
      <c r="C36" s="262"/>
      <c r="D36" s="263"/>
      <c r="E36" s="262"/>
      <c r="F36" s="264"/>
      <c r="G36" s="261"/>
      <c r="H36" s="261"/>
    </row>
    <row r="37" spans="1:8" s="78" customFormat="1" ht="17.25" thickTop="1" thickBot="1">
      <c r="A37" s="261"/>
      <c r="B37" s="262"/>
      <c r="C37" s="262"/>
      <c r="D37" s="263"/>
      <c r="E37" s="262"/>
      <c r="F37" s="264"/>
      <c r="G37" s="261"/>
      <c r="H37" s="261"/>
    </row>
    <row r="38" spans="1:8" s="78" customFormat="1" ht="17.25" thickTop="1" thickBot="1">
      <c r="A38" s="261"/>
      <c r="B38" s="262"/>
      <c r="C38" s="262"/>
      <c r="D38" s="263"/>
      <c r="E38" s="262"/>
      <c r="F38" s="264"/>
      <c r="G38" s="261"/>
      <c r="H38" s="261"/>
    </row>
    <row r="39" spans="1:8" s="78" customFormat="1" ht="17.25" thickTop="1" thickBot="1">
      <c r="A39" s="261"/>
      <c r="B39" s="262"/>
      <c r="C39" s="262"/>
      <c r="D39" s="263"/>
      <c r="E39" s="262"/>
      <c r="F39" s="264"/>
      <c r="G39" s="261"/>
      <c r="H39" s="261"/>
    </row>
    <row r="40" spans="1:8" s="78" customFormat="1" ht="17.25" thickTop="1" thickBot="1">
      <c r="A40" s="261"/>
      <c r="B40" s="262"/>
      <c r="C40" s="262"/>
      <c r="D40" s="263"/>
      <c r="E40" s="262"/>
      <c r="F40" s="264"/>
      <c r="G40" s="261"/>
      <c r="H40" s="261"/>
    </row>
    <row r="41" spans="1:8" s="78" customFormat="1" ht="17.25" thickTop="1" thickBot="1">
      <c r="A41" s="261"/>
      <c r="B41" s="262"/>
      <c r="C41" s="262"/>
      <c r="D41" s="263"/>
      <c r="E41" s="262"/>
      <c r="F41" s="264"/>
      <c r="G41" s="261"/>
      <c r="H41" s="261"/>
    </row>
    <row r="42" spans="1:8" ht="7.5" customHeight="1" thickTop="1">
      <c r="A42" s="6"/>
      <c r="B42" s="7"/>
      <c r="C42" s="8"/>
      <c r="D42" s="8"/>
      <c r="E42" s="8"/>
      <c r="F42" s="8"/>
      <c r="G42" s="5"/>
      <c r="H42" s="5"/>
    </row>
    <row r="43" spans="1:8" ht="18">
      <c r="A43" s="285" t="s">
        <v>89</v>
      </c>
      <c r="B43" s="285"/>
      <c r="C43" s="8"/>
      <c r="D43" s="8"/>
      <c r="E43" s="8"/>
      <c r="F43" s="8"/>
      <c r="G43" s="5"/>
      <c r="H43" s="5"/>
    </row>
    <row r="44" spans="1:8" ht="15.75">
      <c r="A44" s="75" t="s">
        <v>73</v>
      </c>
      <c r="B44" s="76" t="str">
        <f>IF(ISERROR(AVERAGE(C34:C41)),"-",AVERAGE(C34:C41))</f>
        <v>-</v>
      </c>
      <c r="C44" s="8"/>
      <c r="D44" s="8"/>
      <c r="E44" s="8"/>
      <c r="F44" s="8"/>
      <c r="G44" s="5"/>
      <c r="H44" s="5"/>
    </row>
    <row r="45" spans="1:8" ht="15.75">
      <c r="A45" s="75" t="s">
        <v>74</v>
      </c>
      <c r="B45" s="77">
        <f>SUM(F34:F41)</f>
        <v>0</v>
      </c>
      <c r="C45" s="8"/>
      <c r="D45" s="8"/>
      <c r="E45" s="8"/>
      <c r="F45" s="8"/>
      <c r="G45" s="5"/>
      <c r="H45" s="5"/>
    </row>
    <row r="46" spans="1:8" ht="15.75">
      <c r="A46" s="75" t="s">
        <v>75</v>
      </c>
      <c r="B46" s="77">
        <f>SUM(C34:C41)</f>
        <v>0</v>
      </c>
      <c r="C46" s="9"/>
      <c r="D46" s="9"/>
      <c r="E46" s="9"/>
      <c r="F46" s="10"/>
      <c r="G46" s="5"/>
      <c r="H46" s="5"/>
    </row>
    <row r="47" spans="1:8" ht="18.75" customHeight="1">
      <c r="A47" s="11"/>
      <c r="B47" s="12"/>
      <c r="C47" s="9"/>
      <c r="D47" s="9"/>
      <c r="E47" s="9"/>
      <c r="F47" s="10"/>
      <c r="G47" s="5"/>
      <c r="H47" s="5"/>
    </row>
    <row r="48" spans="1:8" ht="18">
      <c r="A48" s="286" t="s">
        <v>90</v>
      </c>
      <c r="B48" s="286"/>
      <c r="C48" s="5"/>
      <c r="D48" s="5"/>
      <c r="E48" s="5"/>
      <c r="F48" s="13"/>
      <c r="G48" s="5"/>
      <c r="H48" s="5"/>
    </row>
    <row r="49" spans="1:8" ht="15.75">
      <c r="A49" s="75" t="s">
        <v>73</v>
      </c>
      <c r="B49" s="76" t="str">
        <f>IF(ISERROR(AVERAGE(C4:C11,C19:C26,C34:C41)),"-",AVERAGE(C4:C11,C19:C26,C34:C41))</f>
        <v>-</v>
      </c>
      <c r="C49" s="5"/>
      <c r="D49" s="5"/>
      <c r="E49" s="5"/>
      <c r="F49" s="13"/>
      <c r="G49" s="5"/>
      <c r="H49" s="5"/>
    </row>
    <row r="50" spans="1:8" ht="15.75">
      <c r="A50" s="75" t="s">
        <v>74</v>
      </c>
      <c r="B50" s="77">
        <f>SUM(B15+B30+B45)</f>
        <v>0</v>
      </c>
      <c r="C50" s="5"/>
      <c r="D50" s="5"/>
      <c r="E50" s="5"/>
      <c r="F50" s="13"/>
      <c r="G50" s="5"/>
      <c r="H50" s="5"/>
    </row>
    <row r="51" spans="1:8" ht="15.75">
      <c r="A51" s="75" t="s">
        <v>75</v>
      </c>
      <c r="B51" s="77">
        <f>SUM(B16+B31+B46)</f>
        <v>0</v>
      </c>
      <c r="C51" s="5"/>
      <c r="D51" s="5"/>
      <c r="E51" s="5"/>
      <c r="F51" s="13"/>
      <c r="G51" s="5"/>
      <c r="H51" s="5"/>
    </row>
    <row r="52" spans="1:8" ht="15.75">
      <c r="A52" s="282"/>
      <c r="B52" s="282"/>
    </row>
  </sheetData>
  <sheetProtection selectLockedCells="1"/>
  <mergeCells count="7">
    <mergeCell ref="A1:H1"/>
    <mergeCell ref="A52:B52"/>
    <mergeCell ref="J13:K13"/>
    <mergeCell ref="A13:B13"/>
    <mergeCell ref="A28:B28"/>
    <mergeCell ref="A43:B43"/>
    <mergeCell ref="A48:B48"/>
  </mergeCells>
  <phoneticPr fontId="7" type="noConversion"/>
  <pageMargins left="0.25" right="0.25" top="0.25" bottom="0.25" header="0.5" footer="0.5"/>
  <pageSetup scale="7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showGridLines="0" zoomScale="95" workbookViewId="0">
      <selection activeCell="B44" sqref="B44"/>
    </sheetView>
  </sheetViews>
  <sheetFormatPr defaultColWidth="8.85546875" defaultRowHeight="15.75"/>
  <cols>
    <col min="1" max="1" width="3.85546875" style="14" bestFit="1" customWidth="1"/>
    <col min="2" max="2" width="41" style="1" customWidth="1"/>
    <col min="3" max="3" width="2.42578125" style="36" hidden="1" customWidth="1"/>
    <col min="4" max="4" width="10" style="3" customWidth="1"/>
    <col min="16" max="16" width="11.42578125" customWidth="1"/>
    <col min="17" max="17" width="15.42578125" customWidth="1"/>
  </cols>
  <sheetData>
    <row r="1" spans="1:16" ht="21" customHeight="1">
      <c r="A1" s="292" t="s">
        <v>67</v>
      </c>
      <c r="B1" s="292"/>
      <c r="C1" s="292"/>
      <c r="D1" s="292"/>
      <c r="E1" s="292"/>
      <c r="F1" s="292"/>
      <c r="G1" s="292"/>
    </row>
    <row r="2" spans="1:16" thickBot="1">
      <c r="A2" s="287" t="s">
        <v>107</v>
      </c>
      <c r="B2" s="288"/>
      <c r="C2" s="37"/>
      <c r="D2" s="190" t="s">
        <v>93</v>
      </c>
      <c r="E2" s="191" t="s">
        <v>94</v>
      </c>
      <c r="F2" s="191" t="s">
        <v>95</v>
      </c>
      <c r="G2" s="191" t="s">
        <v>96</v>
      </c>
      <c r="H2" s="191" t="s">
        <v>97</v>
      </c>
      <c r="I2" s="191" t="s">
        <v>98</v>
      </c>
      <c r="J2" s="191" t="s">
        <v>99</v>
      </c>
      <c r="K2" s="191" t="s">
        <v>100</v>
      </c>
      <c r="L2" s="191" t="s">
        <v>101</v>
      </c>
      <c r="M2" s="191" t="s">
        <v>102</v>
      </c>
      <c r="N2" s="191" t="s">
        <v>103</v>
      </c>
      <c r="O2" s="191" t="s">
        <v>104</v>
      </c>
      <c r="P2" s="192" t="s">
        <v>141</v>
      </c>
    </row>
    <row r="3" spans="1:16" ht="18" thickTop="1" thickBot="1">
      <c r="A3" s="41">
        <v>1</v>
      </c>
      <c r="B3" s="43" t="str">
        <f>+'1st Qtr. Sales'!K14</f>
        <v>Ice Cream</v>
      </c>
      <c r="C3" s="15"/>
      <c r="D3" s="84">
        <f>COUNTIF('1st Qtr. Sales'!G4:G11,B3)</f>
        <v>1</v>
      </c>
      <c r="E3" s="85">
        <f>SUMIF('1st Qtr. Sales'!G19:G26,1)/1</f>
        <v>0</v>
      </c>
      <c r="F3" s="85">
        <f>SUMIF('1st Qtr. Sales'!G34:G41,1)/1</f>
        <v>0</v>
      </c>
      <c r="G3" s="86">
        <f>SUMIF('2nd Qtr. Sales'!G4:G11,1)/1</f>
        <v>0</v>
      </c>
      <c r="H3" s="86">
        <f>SUMIF('2nd Qtr. Sales'!G19:G26,1)</f>
        <v>0</v>
      </c>
      <c r="I3" s="86">
        <f>SUMIF('2nd Qtr. Sales'!G34:G41,1)</f>
        <v>0</v>
      </c>
      <c r="J3" s="86">
        <f>SUMIF('3rd Qtr. Sales'!G4:G11,1)/1</f>
        <v>0</v>
      </c>
      <c r="K3" s="86">
        <f>SUMIF('3rd Qtr. Sales'!G19:G26,1)/1</f>
        <v>0</v>
      </c>
      <c r="L3" s="86">
        <f>SUMIF('3rd Qtr. Sales'!G34:G41,1)/1</f>
        <v>0</v>
      </c>
      <c r="M3" s="86">
        <f>SUMIF('4th Qtr. Sales'!G4:G11,1)/1</f>
        <v>0</v>
      </c>
      <c r="N3" s="86">
        <f>SUMIF('4th Qtr. Sales'!G19:G26,1)/1</f>
        <v>0</v>
      </c>
      <c r="O3" s="86">
        <f>SUMIF('4th Qtr. Sales'!G34:G41,1)/1</f>
        <v>0</v>
      </c>
      <c r="P3" s="87">
        <f t="shared" ref="P3:P18" si="0">SUM(D3:O3)</f>
        <v>1</v>
      </c>
    </row>
    <row r="4" spans="1:16" ht="18" thickTop="1" thickBot="1">
      <c r="A4" s="41">
        <v>2</v>
      </c>
      <c r="B4" s="43" t="str">
        <f>+'1st Qtr. Sales'!K15</f>
        <v xml:space="preserve">Pizza </v>
      </c>
      <c r="C4" s="15"/>
      <c r="D4" s="88">
        <f>COUNTIF('1st Qtr. Sales'!G4:G11,B4)</f>
        <v>0</v>
      </c>
      <c r="E4" s="89">
        <f>SUMIF('1st Qtr. Sales'!G19:G26,2)/2</f>
        <v>0</v>
      </c>
      <c r="F4" s="89">
        <f>SUMIF('1st Qtr. Sales'!G34:G41,2)/2</f>
        <v>0</v>
      </c>
      <c r="G4" s="90">
        <f>SUMIF('2nd Qtr. Sales'!G4:G11,2)/2</f>
        <v>0</v>
      </c>
      <c r="H4" s="90">
        <f>SUMIF('2nd Qtr. Sales'!G19:G26,2)/2</f>
        <v>0</v>
      </c>
      <c r="I4" s="90">
        <f>SUMIF('2nd Qtr. Sales'!G34:G41,2)/2</f>
        <v>0</v>
      </c>
      <c r="J4" s="90">
        <f>SUMIF('3rd Qtr. Sales'!G4:G11,2)/2</f>
        <v>0</v>
      </c>
      <c r="K4" s="90">
        <f>SUMIF('3rd Qtr. Sales'!G19:G26,2)/2</f>
        <v>0</v>
      </c>
      <c r="L4" s="90">
        <f>SUMIF('3rd Qtr. Sales'!G34:G41,2)/2</f>
        <v>0</v>
      </c>
      <c r="M4" s="90">
        <f>SUMIF('4th Qtr. Sales'!G4:G11,2)/2</f>
        <v>0</v>
      </c>
      <c r="N4" s="90">
        <f>SUMIF('4th Qtr. Sales'!G19:G26,2)/2</f>
        <v>0</v>
      </c>
      <c r="O4" s="90">
        <f>SUMIF('4th Qtr. Sales'!G34:G41,2)/2</f>
        <v>0</v>
      </c>
      <c r="P4" s="91">
        <f t="shared" si="0"/>
        <v>0</v>
      </c>
    </row>
    <row r="5" spans="1:16" ht="18" thickTop="1" thickBot="1">
      <c r="A5" s="41">
        <v>3</v>
      </c>
      <c r="B5" s="43" t="str">
        <f>+'1st Qtr. Sales'!K16</f>
        <v>Referral: Friend</v>
      </c>
      <c r="C5" s="15"/>
      <c r="D5" s="84">
        <f>COUNTIF('1st Qtr. Sales'!G4:G11,B5)</f>
        <v>0</v>
      </c>
      <c r="E5" s="85">
        <f>SUMIF('1st Qtr. Sales'!G19:G26,3)/3</f>
        <v>0</v>
      </c>
      <c r="F5" s="85">
        <f>SUMIF('1st Qtr. Sales'!G34:G41,3)/3</f>
        <v>0</v>
      </c>
      <c r="G5" s="86">
        <f>SUMIF('2nd Qtr. Sales'!G4:G11,3)/3</f>
        <v>0</v>
      </c>
      <c r="H5" s="86">
        <f>SUMIF('2nd Qtr. Sales'!G19:G26,3)/3</f>
        <v>0</v>
      </c>
      <c r="I5" s="86">
        <f>SUMIF('2nd Qtr. Sales'!G34:G41,3)/3</f>
        <v>0</v>
      </c>
      <c r="J5" s="86">
        <f>SUMIF('3rd Qtr. Sales'!G4:G11,3)/3</f>
        <v>0</v>
      </c>
      <c r="K5" s="86">
        <f>SUMIF('3rd Qtr. Sales'!G19:G26,3)/3</f>
        <v>0</v>
      </c>
      <c r="L5" s="86">
        <f>SUMIF('3rd Qtr. Sales'!G34:G41,3)/3</f>
        <v>0</v>
      </c>
      <c r="M5" s="86">
        <f>SUMIF('4th Qtr. Sales'!G4:G11,3)/3</f>
        <v>0</v>
      </c>
      <c r="N5" s="86">
        <f>SUMIF('4th Qtr. Sales'!G19:G26,3)/3</f>
        <v>0</v>
      </c>
      <c r="O5" s="86">
        <f>SUMIF('4th Qtr. Sales'!G34:G41,3)/3</f>
        <v>0</v>
      </c>
      <c r="P5" s="87">
        <f t="shared" si="0"/>
        <v>0</v>
      </c>
    </row>
    <row r="6" spans="1:16" ht="18" thickTop="1" thickBot="1">
      <c r="A6" s="41">
        <v>4</v>
      </c>
      <c r="B6" s="43" t="str">
        <f>+'1st Qtr. Sales'!K17</f>
        <v>Referral: Other</v>
      </c>
      <c r="C6" s="15"/>
      <c r="D6" s="88">
        <f>COUNTIF('1st Qtr. Sales'!G4:G11,B6)</f>
        <v>0</v>
      </c>
      <c r="E6" s="89">
        <f>SUMIF('1st Qtr. Sales'!G19:G26,4)/4</f>
        <v>0</v>
      </c>
      <c r="F6" s="89">
        <f>SUMIF('1st Qtr. Sales'!G34:G41,4)/4</f>
        <v>0</v>
      </c>
      <c r="G6" s="90">
        <f>SUMIF('2nd Qtr. Sales'!G4:G11,4)/4</f>
        <v>0</v>
      </c>
      <c r="H6" s="90">
        <f>SUMIF('2nd Qtr. Sales'!G19:G26,4)/4</f>
        <v>0</v>
      </c>
      <c r="I6" s="90">
        <f>SUMIF('2nd Qtr. Sales'!G34:G41,4)/4</f>
        <v>0</v>
      </c>
      <c r="J6" s="90">
        <f>SUMIF('3rd Qtr. Sales'!G4:G11,4)/4</f>
        <v>0</v>
      </c>
      <c r="K6" s="90">
        <f>SUMIF('3rd Qtr. Sales'!G19:G26,4)/4</f>
        <v>0</v>
      </c>
      <c r="L6" s="90">
        <f>SUMIF('3rd Qtr. Sales'!G34:G41,4)/4</f>
        <v>0</v>
      </c>
      <c r="M6" s="90">
        <f>SUMIF('4th Qtr. Sales'!G4:G11,4)/4</f>
        <v>0</v>
      </c>
      <c r="N6" s="90">
        <f>SUMIF('4th Qtr. Sales'!G19:G26,4)/4</f>
        <v>0</v>
      </c>
      <c r="O6" s="90">
        <f>SUMIF('4th Qtr. Sales'!G34:G41,4)/4</f>
        <v>0</v>
      </c>
      <c r="P6" s="91">
        <f t="shared" si="0"/>
        <v>0</v>
      </c>
    </row>
    <row r="7" spans="1:16" ht="18" thickTop="1" thickBot="1">
      <c r="A7" s="41">
        <v>5</v>
      </c>
      <c r="B7" s="43" t="str">
        <f>+'1st Qtr. Sales'!K18</f>
        <v>Past Client Repeat</v>
      </c>
      <c r="C7" s="15"/>
      <c r="D7" s="84">
        <f>COUNTIF('1st Qtr. Sales'!G4:G11,B7)</f>
        <v>0</v>
      </c>
      <c r="E7" s="85">
        <f>SUMIF('1st Qtr. Sales'!G19:G26,5)/5</f>
        <v>0</v>
      </c>
      <c r="F7" s="85">
        <f>SUMIF('1st Qtr. Sales'!G34:G41,5)/5</f>
        <v>0</v>
      </c>
      <c r="G7" s="86">
        <f>SUMIF('2nd Qtr. Sales'!G4:G11,5)/5</f>
        <v>0</v>
      </c>
      <c r="H7" s="86">
        <f>SUMIF('2nd Qtr. Sales'!G19:G26,5)/5</f>
        <v>0</v>
      </c>
      <c r="I7" s="86">
        <f>SUMIF('2nd Qtr. Sales'!G34:G41,5)/5</f>
        <v>0</v>
      </c>
      <c r="J7" s="86">
        <f>SUMIF('3rd Qtr. Sales'!G4:G11,5)/5</f>
        <v>0</v>
      </c>
      <c r="K7" s="86">
        <f>SUMIF('3rd Qtr. Sales'!G19:G26,5)/5</f>
        <v>0</v>
      </c>
      <c r="L7" s="86">
        <f>SUMIF('3rd Qtr. Sales'!G34:G41,5)/5</f>
        <v>0</v>
      </c>
      <c r="M7" s="86">
        <f>SUMIF('4th Qtr. Sales'!G4:G11,5)/5</f>
        <v>0</v>
      </c>
      <c r="N7" s="86">
        <f>SUMIF('4th Qtr. Sales'!G19:G26,5)/5</f>
        <v>0</v>
      </c>
      <c r="O7" s="86">
        <f>SUMIF('4th Qtr. Sales'!G34:G41,5)/5</f>
        <v>0</v>
      </c>
      <c r="P7" s="87">
        <f t="shared" si="0"/>
        <v>0</v>
      </c>
    </row>
    <row r="8" spans="1:16" ht="18" thickTop="1" thickBot="1">
      <c r="A8" s="41">
        <v>6</v>
      </c>
      <c r="B8" s="43" t="str">
        <f>+'1st Qtr. Sales'!K19</f>
        <v>Open House</v>
      </c>
      <c r="C8" s="15"/>
      <c r="D8" s="88">
        <f>COUNTIF('1st Qtr. Sales'!G4:G11,B8)</f>
        <v>1</v>
      </c>
      <c r="E8" s="89">
        <f>SUMIF('1st Qtr. Sales'!G19:G26,6)/6</f>
        <v>0</v>
      </c>
      <c r="F8" s="89">
        <f>SUMIF('1st Qtr. Sales'!G34:G41,6)/6</f>
        <v>0</v>
      </c>
      <c r="G8" s="90">
        <f>SUMIF('2nd Qtr. Sales'!G4:G11,6)/6</f>
        <v>0</v>
      </c>
      <c r="H8" s="90">
        <f>SUMIF('2nd Qtr. Sales'!G19:G26,6)/6</f>
        <v>0</v>
      </c>
      <c r="I8" s="90">
        <f>SUMIF('2nd Qtr. Sales'!G34:G41,6)/6</f>
        <v>0</v>
      </c>
      <c r="J8" s="90">
        <f>SUMIF('3rd Qtr. Sales'!G4:G11,6)/6</f>
        <v>0</v>
      </c>
      <c r="K8" s="90">
        <f>SUMIF('3rd Qtr. Sales'!G19:G26,6)/6</f>
        <v>0</v>
      </c>
      <c r="L8" s="90">
        <f>SUMIF('3rd Qtr. Sales'!G34:G41,6)/6</f>
        <v>0</v>
      </c>
      <c r="M8" s="90">
        <f>SUMIF('4th Qtr. Sales'!G4:G11,6)/6</f>
        <v>0</v>
      </c>
      <c r="N8" s="90">
        <f>SUMIF('4th Qtr. Sales'!G19:G26,6)/6</f>
        <v>0</v>
      </c>
      <c r="O8" s="90">
        <f>SUMIF('4th Qtr. Sales'!G34:G41,6)/6</f>
        <v>0</v>
      </c>
      <c r="P8" s="91">
        <f t="shared" si="0"/>
        <v>1</v>
      </c>
    </row>
    <row r="9" spans="1:16" ht="18" thickTop="1" thickBot="1">
      <c r="A9" s="41">
        <v>7</v>
      </c>
      <c r="B9" s="43" t="str">
        <f>+'1st Qtr. Sales'!K20</f>
        <v>Website Lead</v>
      </c>
      <c r="C9" s="15"/>
      <c r="D9" s="84">
        <f>COUNTIF('1st Qtr. Sales'!G4:G11,B9)</f>
        <v>0</v>
      </c>
      <c r="E9" s="85">
        <f>SUMIF('1st Qtr. Sales'!G19:G26,7)/7</f>
        <v>0</v>
      </c>
      <c r="F9" s="85">
        <f>SUMIF('1st Qtr. Sales'!G34:G41,7)/7</f>
        <v>0</v>
      </c>
      <c r="G9" s="86">
        <f>SUMIF('2nd Qtr. Sales'!G4:G11,7)/7</f>
        <v>0</v>
      </c>
      <c r="H9" s="86">
        <f>SUMIF('2nd Qtr. Sales'!G19:G26,7)/7</f>
        <v>0</v>
      </c>
      <c r="I9" s="86">
        <f>SUMIF('2nd Qtr. Sales'!G34:G41,7)/7</f>
        <v>0</v>
      </c>
      <c r="J9" s="86">
        <f>SUMIF('3rd Qtr. Sales'!G4:G11,7)/7</f>
        <v>0</v>
      </c>
      <c r="K9" s="86">
        <f>SUMIF('3rd Qtr. Sales'!G19:G26,7)/7</f>
        <v>0</v>
      </c>
      <c r="L9" s="86">
        <f>SUMIF('3rd Qtr. Sales'!G34:G41,7)/7</f>
        <v>0</v>
      </c>
      <c r="M9" s="86">
        <f>SUMIF('4th Qtr. Sales'!G4:G11,7)/7</f>
        <v>0</v>
      </c>
      <c r="N9" s="86">
        <f>SUMIF('4th Qtr. Sales'!G19:G26,7)/7</f>
        <v>0</v>
      </c>
      <c r="O9" s="86">
        <f>SUMIF('4th Qtr. Sales'!G34:G41,7)/7</f>
        <v>0</v>
      </c>
      <c r="P9" s="87">
        <f t="shared" si="0"/>
        <v>0</v>
      </c>
    </row>
    <row r="10" spans="1:16" ht="18" thickTop="1" thickBot="1">
      <c r="A10" s="41">
        <v>8</v>
      </c>
      <c r="B10" s="43" t="str">
        <f>+'1st Qtr. Sales'!K21</f>
        <v>Farming</v>
      </c>
      <c r="C10" s="15"/>
      <c r="D10" s="88">
        <f>COUNTIF('1st Qtr. Sales'!G4:G11,B10)</f>
        <v>0</v>
      </c>
      <c r="E10" s="89">
        <f>SUMIF('1st Qtr. Sales'!G19:G26,8)/8</f>
        <v>0</v>
      </c>
      <c r="F10" s="89">
        <f>SUMIF('1st Qtr. Sales'!G34:G41,8)/8</f>
        <v>0</v>
      </c>
      <c r="G10" s="90">
        <f>SUMIF('2nd Qtr. Sales'!G4:G11,8)/8</f>
        <v>0</v>
      </c>
      <c r="H10" s="90">
        <f>SUMIF('2nd Qtr. Sales'!G19:G26,8)/8</f>
        <v>0</v>
      </c>
      <c r="I10" s="90">
        <f>SUMIF('2nd Qtr. Sales'!G34:G41,8)/8</f>
        <v>0</v>
      </c>
      <c r="J10" s="90">
        <f>SUMIF('3rd Qtr. Sales'!G4:G11,8)/8</f>
        <v>0</v>
      </c>
      <c r="K10" s="90">
        <f>SUMIF('3rd Qtr. Sales'!G19:G26,8)/8</f>
        <v>0</v>
      </c>
      <c r="L10" s="90">
        <f>SUMIF('3rd Qtr. Sales'!G34:G41,8)/8</f>
        <v>0</v>
      </c>
      <c r="M10" s="90">
        <f>SUMIF('4th Qtr. Sales'!G4:G11,8)/8</f>
        <v>0</v>
      </c>
      <c r="N10" s="90">
        <f>SUMIF('4th Qtr. Sales'!G19:G26,8)/8</f>
        <v>0</v>
      </c>
      <c r="O10" s="90">
        <f>SUMIF('4th Qtr. Sales'!G34:G41,8)/8</f>
        <v>0</v>
      </c>
      <c r="P10" s="91">
        <f t="shared" si="0"/>
        <v>0</v>
      </c>
    </row>
    <row r="11" spans="1:16" ht="18" thickTop="1" thickBot="1">
      <c r="A11" s="41">
        <v>9</v>
      </c>
      <c r="B11" s="43" t="str">
        <f>+'1st Qtr. Sales'!K22</f>
        <v>Friend</v>
      </c>
      <c r="C11" s="15"/>
      <c r="D11" s="84">
        <f>COUNTIF('1st Qtr. Sales'!G4:G11,B11)</f>
        <v>0</v>
      </c>
      <c r="E11" s="85">
        <f>SUMIF('1st Qtr. Sales'!G19:G26,9)/9</f>
        <v>0</v>
      </c>
      <c r="F11" s="85">
        <f>SUMIF('1st Qtr. Sales'!G34:G41,9)/9</f>
        <v>0</v>
      </c>
      <c r="G11" s="86">
        <f>SUMIF('2nd Qtr. Sales'!G4:G11,9)/9</f>
        <v>0</v>
      </c>
      <c r="H11" s="86">
        <f>SUMIF('2nd Qtr. Sales'!G19:G26,9)/9</f>
        <v>0</v>
      </c>
      <c r="I11" s="86">
        <f>SUMIF('2nd Qtr. Sales'!G34:G41,9)/9</f>
        <v>0</v>
      </c>
      <c r="J11" s="86">
        <f>SUMIF('3rd Qtr. Sales'!G4:G11,9)/9</f>
        <v>0</v>
      </c>
      <c r="K11" s="86">
        <f>SUMIF('3rd Qtr. Sales'!G19:G26,9)/9</f>
        <v>0</v>
      </c>
      <c r="L11" s="86">
        <f>SUMIF('3rd Qtr. Sales'!G34:G41,9)/9</f>
        <v>0</v>
      </c>
      <c r="M11" s="86">
        <f>SUMIF('4th Qtr. Sales'!G4:G11,9)/9</f>
        <v>0</v>
      </c>
      <c r="N11" s="86">
        <f>SUMIF('4th Qtr. Sales'!G19:G26,9)/9</f>
        <v>0</v>
      </c>
      <c r="O11" s="86">
        <f>SUMIF('4th Qtr. Sales'!G34:G41,9)/9</f>
        <v>0</v>
      </c>
      <c r="P11" s="87">
        <f t="shared" si="0"/>
        <v>0</v>
      </c>
    </row>
    <row r="12" spans="1:16" ht="18" thickTop="1" thickBot="1">
      <c r="A12" s="41">
        <v>10</v>
      </c>
      <c r="B12" s="43" t="str">
        <f>+'1st Qtr. Sales'!K23</f>
        <v>Sign Call/ Call in</v>
      </c>
      <c r="C12" s="15"/>
      <c r="D12" s="88">
        <f>COUNTIF('1st Qtr. Sales'!G4:G11,B12)</f>
        <v>0</v>
      </c>
      <c r="E12" s="89">
        <f>SUMIF('1st Qtr. Sales'!G19:G26,10)/10</f>
        <v>0</v>
      </c>
      <c r="F12" s="89">
        <f>SUMIF('1st Qtr. Sales'!G34:G41,10)/10</f>
        <v>0</v>
      </c>
      <c r="G12" s="90">
        <f>SUMIF('2nd Qtr. Sales'!G4:G11,10)/10</f>
        <v>0</v>
      </c>
      <c r="H12" s="90">
        <f>SUMIF('2nd Qtr. Sales'!G19:G26,10)/10</f>
        <v>0</v>
      </c>
      <c r="I12" s="90">
        <f>SUMIF('2nd Qtr. Sales'!G34:G41,10)/10</f>
        <v>0</v>
      </c>
      <c r="J12" s="90">
        <f>SUMIF('3rd Qtr. Sales'!G4:G11,10)/10</f>
        <v>0</v>
      </c>
      <c r="K12" s="90">
        <f>SUMIF('3rd Qtr. Sales'!G19:G26,10)/10</f>
        <v>0</v>
      </c>
      <c r="L12" s="90">
        <f>SUMIF('3rd Qtr. Sales'!G34:G41,10)/10</f>
        <v>0</v>
      </c>
      <c r="M12" s="90">
        <f>SUMIF('4th Qtr. Sales'!G4:G11,10)/10</f>
        <v>0</v>
      </c>
      <c r="N12" s="90">
        <f>SUMIF('4th Qtr. Sales'!G19:G26,10)/10</f>
        <v>0</v>
      </c>
      <c r="O12" s="90">
        <f>SUMIF('4th Qtr. Sales'!G34:G41,10)/10</f>
        <v>0</v>
      </c>
      <c r="P12" s="91">
        <f t="shared" si="0"/>
        <v>0</v>
      </c>
    </row>
    <row r="13" spans="1:16" ht="18" thickTop="1" thickBot="1">
      <c r="A13" s="41">
        <v>11</v>
      </c>
      <c r="B13" s="125" t="str">
        <f>+'1st Qtr. Sales'!K24</f>
        <v>Other</v>
      </c>
      <c r="C13" s="15"/>
      <c r="D13" s="84">
        <f>COUNTIF('1st Qtr. Sales'!G4:G11,B13)</f>
        <v>0</v>
      </c>
      <c r="E13" s="96">
        <f>SUMIF('1st Qtr. Sales'!G19:G26,11)/11</f>
        <v>0</v>
      </c>
      <c r="F13" s="96">
        <f>SUMIF('1st Qtr. Sales'!G34:G41,11)/11</f>
        <v>0</v>
      </c>
      <c r="G13" s="97">
        <f>SUMIF('2nd Qtr. Sales'!G4:G11,11)/11</f>
        <v>0</v>
      </c>
      <c r="H13" s="97">
        <f>SUMIF('2nd Qtr. Sales'!G19:G26,11)/11</f>
        <v>0</v>
      </c>
      <c r="I13" s="97">
        <f>SUMIF('2nd Qtr. Sales'!G34:G41,11)/11</f>
        <v>0</v>
      </c>
      <c r="J13" s="97">
        <f>SUMIF('3rd Qtr. Sales'!G4:G11,11)/11</f>
        <v>0</v>
      </c>
      <c r="K13" s="97">
        <f>SUMIF('3rd Qtr. Sales'!G19:G26,11)/11</f>
        <v>0</v>
      </c>
      <c r="L13" s="97">
        <f>SUMIF('3rd Qtr. Sales'!G34:G41,11)/11</f>
        <v>0</v>
      </c>
      <c r="M13" s="97">
        <f>SUMIF('4th Qtr. Sales'!G4:G11,11)/11</f>
        <v>0</v>
      </c>
      <c r="N13" s="97">
        <f>SUMIF('4th Qtr. Sales'!G19:G26,11)/11</f>
        <v>0</v>
      </c>
      <c r="O13" s="97">
        <f>SUMIF('4th Qtr. Sales'!G34:G41,11)/11</f>
        <v>0</v>
      </c>
      <c r="P13" s="98">
        <f t="shared" si="0"/>
        <v>0</v>
      </c>
    </row>
    <row r="14" spans="1:16" ht="18" thickTop="1" thickBot="1">
      <c r="A14" s="103">
        <v>12</v>
      </c>
      <c r="B14" s="43" t="str">
        <f>'1st Qtr. Sales'!K25</f>
        <v>Buyer Transaction</v>
      </c>
      <c r="C14" s="104"/>
      <c r="D14" s="105">
        <f>COUNTIF('1st Qtr. Sales'!H4:H11,B14)</f>
        <v>1</v>
      </c>
      <c r="E14" s="105">
        <f>SUMIF('1st Qtr. Sales'!H19:H26,12)/12</f>
        <v>0</v>
      </c>
      <c r="F14" s="105">
        <f>SUMIF('1st Qtr. Sales'!H34:H41,12)/12</f>
        <v>0</v>
      </c>
      <c r="G14" s="105">
        <f>SUMIF('2nd Qtr. Sales'!H4:H11,12)/12</f>
        <v>0</v>
      </c>
      <c r="H14" s="105">
        <f>SUMIF('2nd Qtr. Sales'!H19:H26,12)/12</f>
        <v>0</v>
      </c>
      <c r="I14" s="105">
        <f>SUMIF('2nd Qtr. Sales'!H34:H41,12)/12</f>
        <v>0</v>
      </c>
      <c r="J14" s="105">
        <f>SUMIF('3rd Qtr. Sales'!H4:H11,12)/12</f>
        <v>0</v>
      </c>
      <c r="K14" s="105">
        <f>SUMIF('3rd Qtr. Sales'!H19:H26,12)/12</f>
        <v>0</v>
      </c>
      <c r="L14" s="105">
        <f>SUMIF('3rd Qtr. Sales'!H34:H41,12)/12</f>
        <v>0</v>
      </c>
      <c r="M14" s="105">
        <f>SUMIF('4th Qtr. Sales'!H4:H11,12)/12</f>
        <v>0</v>
      </c>
      <c r="N14" s="105">
        <f>SUMIF('4th Qtr. Sales'!H19:H26,12)/12</f>
        <v>0</v>
      </c>
      <c r="O14" s="105">
        <f>SUMIF('4th Qtr. Sales'!H34:H41,12)/12</f>
        <v>0</v>
      </c>
      <c r="P14" s="106">
        <f t="shared" si="0"/>
        <v>1</v>
      </c>
    </row>
    <row r="15" spans="1:16" ht="18" thickTop="1" thickBot="1">
      <c r="A15" s="107">
        <v>13</v>
      </c>
      <c r="B15" s="125" t="str">
        <f>+'1st Qtr. Sales'!K26</f>
        <v>Listing Transaction</v>
      </c>
      <c r="C15" s="108"/>
      <c r="D15" s="109">
        <f>COUNTIF('1st Qtr. Sales'!H4:H11,B15)</f>
        <v>3</v>
      </c>
      <c r="E15" s="109">
        <f>SUMIF('1st Qtr. Sales'!H19:H26,13)/13</f>
        <v>0</v>
      </c>
      <c r="F15" s="109">
        <f>SUMIF('1st Qtr. Sales'!H34:H41,13)/13</f>
        <v>0</v>
      </c>
      <c r="G15" s="109">
        <f>SUMIF('2nd Qtr. Sales'!H4:H11,13)/13</f>
        <v>0</v>
      </c>
      <c r="H15" s="109">
        <f>SUMIF('2nd Qtr. Sales'!H19:H26,13)/13</f>
        <v>0</v>
      </c>
      <c r="I15" s="109">
        <f>SUMIF('2nd Qtr. Sales'!H34:H41,13)/13</f>
        <v>0</v>
      </c>
      <c r="J15" s="109">
        <f>SUMIF('3rd Qtr. Sales'!H4:H11,13)/13</f>
        <v>0</v>
      </c>
      <c r="K15" s="109">
        <f>SUMIF('3rd Qtr. Sales'!H19:H26,13)/13</f>
        <v>0</v>
      </c>
      <c r="L15" s="109">
        <f>SUMIF('3rd Qtr. Sales'!H34:H41,13)/13</f>
        <v>0</v>
      </c>
      <c r="M15" s="109">
        <f>SUMIF('4th Qtr. Sales'!H4:H11,13)/13</f>
        <v>0</v>
      </c>
      <c r="N15" s="109">
        <f>SUMIF('4th Qtr. Sales'!H19:H26,13)/13</f>
        <v>0</v>
      </c>
      <c r="O15" s="109">
        <f>SUMIF('4th Qtr. Sales'!H34:H41,13)/13</f>
        <v>0</v>
      </c>
      <c r="P15" s="110">
        <f t="shared" si="0"/>
        <v>3</v>
      </c>
    </row>
    <row r="16" spans="1:16" ht="17.25" thickBot="1">
      <c r="A16" s="41">
        <v>14</v>
      </c>
      <c r="B16" s="42"/>
      <c r="C16" s="15"/>
      <c r="D16" s="99">
        <f>SUMIF('1st Qtr. Sales'!G4:G11,14)/14</f>
        <v>0</v>
      </c>
      <c r="E16" s="100">
        <f>SUMIF('1st Qtr. Sales'!G19:G26,14)/14</f>
        <v>0</v>
      </c>
      <c r="F16" s="100">
        <f>SUMIF('1st Qtr. Sales'!G34:G41,14)/14</f>
        <v>0</v>
      </c>
      <c r="G16" s="101">
        <f>SUMIF('2nd Qtr. Sales'!G4:G11,14)/14</f>
        <v>0</v>
      </c>
      <c r="H16" s="101">
        <f>SUMIF('2nd Qtr. Sales'!G19:G26,14)/14</f>
        <v>0</v>
      </c>
      <c r="I16" s="101">
        <f>SUMIF('2nd Qtr. Sales'!G34:G41,14)/14</f>
        <v>0</v>
      </c>
      <c r="J16" s="101">
        <f>SUMIF('3rd Qtr. Sales'!G4:G11,14)/14</f>
        <v>0</v>
      </c>
      <c r="K16" s="101">
        <f>SUMIF('3rd Qtr. Sales'!G19:G26,14)/14</f>
        <v>0</v>
      </c>
      <c r="L16" s="101">
        <f>SUMIF('3rd Qtr. Sales'!G34:G41,14)/14</f>
        <v>0</v>
      </c>
      <c r="M16" s="101">
        <f>SUMIF('4th Qtr. Sales'!G4:G11,14)/14</f>
        <v>0</v>
      </c>
      <c r="N16" s="101">
        <f>SUMIF('4th Qtr. Sales'!G19:G26,14)/14</f>
        <v>0</v>
      </c>
      <c r="O16" s="101">
        <f>SUMIF('4th Qtr. Sales'!G34:G41,14)/14</f>
        <v>0</v>
      </c>
      <c r="P16" s="102">
        <f t="shared" si="0"/>
        <v>0</v>
      </c>
    </row>
    <row r="17" spans="1:16" ht="18" thickTop="1" thickBot="1">
      <c r="A17" s="41">
        <v>15</v>
      </c>
      <c r="B17" s="42"/>
      <c r="C17" s="15"/>
      <c r="D17" s="84">
        <f>SUMIF('1st Qtr. Sales'!G4:G11,15)/15</f>
        <v>0</v>
      </c>
      <c r="E17" s="85">
        <f>SUMIF('1st Qtr. Sales'!G19:G26,15)/15</f>
        <v>0</v>
      </c>
      <c r="F17" s="85">
        <f>SUMIF('1st Qtr. Sales'!G34:G41,15)/15</f>
        <v>0</v>
      </c>
      <c r="G17" s="86">
        <f>SUMIF('2nd Qtr. Sales'!G4:G11,15)/15</f>
        <v>0</v>
      </c>
      <c r="H17" s="86">
        <f>SUMIF('2nd Qtr. Sales'!G19:G26,15)/15</f>
        <v>0</v>
      </c>
      <c r="I17" s="86">
        <f>SUMIF('2nd Qtr. Sales'!G34:G41,15)/15</f>
        <v>0</v>
      </c>
      <c r="J17" s="86">
        <f>SUMIF('3rd Qtr. Sales'!G4:G11,15)/15</f>
        <v>0</v>
      </c>
      <c r="K17" s="86">
        <f>SUMIF('3rd Qtr. Sales'!G19:G26,15)/15</f>
        <v>0</v>
      </c>
      <c r="L17" s="86">
        <f>SUMIF('3rd Qtr. Sales'!G34:G41,15)/15</f>
        <v>0</v>
      </c>
      <c r="M17" s="86">
        <f>SUMIF('4th Qtr. Sales'!G4:G11,15)/15</f>
        <v>0</v>
      </c>
      <c r="N17" s="86">
        <f>SUMIF('4th Qtr. Sales'!G19:G26,15)/15</f>
        <v>0</v>
      </c>
      <c r="O17" s="86">
        <f>SUMIF('4th Qtr. Sales'!G34:G41,15)/15</f>
        <v>0</v>
      </c>
      <c r="P17" s="87">
        <f t="shared" si="0"/>
        <v>0</v>
      </c>
    </row>
    <row r="18" spans="1:16" ht="18" thickTop="1" thickBot="1">
      <c r="A18" s="41">
        <v>16</v>
      </c>
      <c r="B18" s="42"/>
      <c r="C18" s="15"/>
      <c r="D18" s="88">
        <f>SUMIF('1st Qtr. Sales'!G4:G11,16)/16</f>
        <v>0</v>
      </c>
      <c r="E18" s="89">
        <f>SUMIF('1st Qtr. Sales'!G19:G26,16)/16</f>
        <v>0</v>
      </c>
      <c r="F18" s="89">
        <f>SUMIF('1st Qtr. Sales'!G34:G41,16)/16</f>
        <v>0</v>
      </c>
      <c r="G18" s="90">
        <f>SUMIF('2nd Qtr. Sales'!G4:G11,16)/16</f>
        <v>0</v>
      </c>
      <c r="H18" s="90">
        <f>SUMIF('2nd Qtr. Sales'!G19:G26,16)/16</f>
        <v>0</v>
      </c>
      <c r="I18" s="90">
        <f>SUMIF('2nd Qtr. Sales'!G34:G41,16)/16</f>
        <v>0</v>
      </c>
      <c r="J18" s="90">
        <f>SUMIF('3rd Qtr. Sales'!G4:G11,16)/16</f>
        <v>0</v>
      </c>
      <c r="K18" s="90">
        <f>SUMIF('3rd Qtr. Sales'!G19:G26,16)/16</f>
        <v>0</v>
      </c>
      <c r="L18" s="90">
        <f>SUMIF('3rd Qtr. Sales'!G34:G41,16)/16</f>
        <v>0</v>
      </c>
      <c r="M18" s="90">
        <f>SUMIF('4th Qtr. Sales'!G4:G11,16)/16</f>
        <v>0</v>
      </c>
      <c r="N18" s="90">
        <f>SUMIF('4th Qtr. Sales'!G19:G26,16)/16</f>
        <v>0</v>
      </c>
      <c r="O18" s="90">
        <f>SUMIF('4th Qtr. Sales'!G34:G41,16)/16</f>
        <v>0</v>
      </c>
      <c r="P18" s="91">
        <f t="shared" si="0"/>
        <v>0</v>
      </c>
    </row>
    <row r="19" spans="1:16" ht="17.25" customHeight="1" thickTop="1">
      <c r="A19" s="291" t="s">
        <v>105</v>
      </c>
      <c r="B19" s="291"/>
      <c r="C19" s="38"/>
      <c r="D19" s="92">
        <f>SUM(D3:D13)</f>
        <v>2</v>
      </c>
      <c r="E19" s="92">
        <f t="shared" ref="E19:P19" si="1">SUM(E3:E13)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  <c r="N19" s="92">
        <f t="shared" si="1"/>
        <v>0</v>
      </c>
      <c r="O19" s="92">
        <f t="shared" si="1"/>
        <v>0</v>
      </c>
      <c r="P19" s="92">
        <f t="shared" si="1"/>
        <v>2</v>
      </c>
    </row>
    <row r="20" spans="1:16">
      <c r="D20"/>
    </row>
    <row r="21" spans="1:16" ht="17.25" customHeight="1" thickBot="1">
      <c r="A21" s="289" t="s">
        <v>106</v>
      </c>
      <c r="B21" s="289"/>
      <c r="C21" s="20"/>
      <c r="D21" s="193" t="s">
        <v>93</v>
      </c>
      <c r="E21" s="194" t="s">
        <v>94</v>
      </c>
      <c r="F21" s="194" t="s">
        <v>95</v>
      </c>
      <c r="G21" s="194" t="s">
        <v>96</v>
      </c>
      <c r="H21" s="194" t="s">
        <v>97</v>
      </c>
      <c r="I21" s="194" t="s">
        <v>98</v>
      </c>
      <c r="J21" s="194" t="s">
        <v>99</v>
      </c>
      <c r="K21" s="194" t="s">
        <v>100</v>
      </c>
      <c r="L21" s="194" t="s">
        <v>101</v>
      </c>
      <c r="M21" s="194" t="s">
        <v>102</v>
      </c>
      <c r="N21" s="194" t="s">
        <v>103</v>
      </c>
      <c r="O21" s="194" t="s">
        <v>104</v>
      </c>
      <c r="P21" s="195" t="s">
        <v>132</v>
      </c>
    </row>
    <row r="22" spans="1:16" ht="18" thickTop="1" thickBot="1">
      <c r="A22" s="41">
        <v>1</v>
      </c>
      <c r="B22" s="43" t="str">
        <f>+'1st Qtr. Sales'!K14</f>
        <v>Ice Cream</v>
      </c>
      <c r="C22" s="15"/>
      <c r="D22" s="53">
        <f t="shared" ref="D22:O22" si="2">IF(ISERROR(D3/D19),"-",D3/D19)</f>
        <v>0.5</v>
      </c>
      <c r="E22" s="54" t="str">
        <f t="shared" si="2"/>
        <v>-</v>
      </c>
      <c r="F22" s="54" t="str">
        <f t="shared" si="2"/>
        <v>-</v>
      </c>
      <c r="G22" s="54" t="str">
        <f t="shared" si="2"/>
        <v>-</v>
      </c>
      <c r="H22" s="54" t="str">
        <f t="shared" si="2"/>
        <v>-</v>
      </c>
      <c r="I22" s="54" t="str">
        <f t="shared" si="2"/>
        <v>-</v>
      </c>
      <c r="J22" s="54" t="str">
        <f t="shared" si="2"/>
        <v>-</v>
      </c>
      <c r="K22" s="54" t="str">
        <f t="shared" si="2"/>
        <v>-</v>
      </c>
      <c r="L22" s="54" t="str">
        <f t="shared" si="2"/>
        <v>-</v>
      </c>
      <c r="M22" s="54" t="str">
        <f t="shared" si="2"/>
        <v>-</v>
      </c>
      <c r="N22" s="54" t="str">
        <f t="shared" si="2"/>
        <v>-</v>
      </c>
      <c r="O22" s="54" t="str">
        <f t="shared" si="2"/>
        <v>-</v>
      </c>
      <c r="P22" s="55">
        <f t="shared" ref="P22:P37" si="3">IF(ISERROR(AVERAGE(D22:O22)),"-",AVERAGE(D22:O22))</f>
        <v>0.5</v>
      </c>
    </row>
    <row r="23" spans="1:16" ht="18" thickTop="1" thickBot="1">
      <c r="A23" s="41">
        <v>2</v>
      </c>
      <c r="B23" s="43" t="str">
        <f>+'1st Qtr. Sales'!K15</f>
        <v xml:space="preserve">Pizza </v>
      </c>
      <c r="C23" s="15"/>
      <c r="D23" s="34">
        <f t="shared" ref="D23:O23" si="4">IF(ISERROR(D4/D19),"-",D4/D19)</f>
        <v>0</v>
      </c>
      <c r="E23" s="17" t="str">
        <f t="shared" si="4"/>
        <v>-</v>
      </c>
      <c r="F23" s="17" t="str">
        <f t="shared" si="4"/>
        <v>-</v>
      </c>
      <c r="G23" s="17" t="str">
        <f t="shared" si="4"/>
        <v>-</v>
      </c>
      <c r="H23" s="17" t="str">
        <f t="shared" si="4"/>
        <v>-</v>
      </c>
      <c r="I23" s="17" t="str">
        <f t="shared" si="4"/>
        <v>-</v>
      </c>
      <c r="J23" s="17" t="str">
        <f t="shared" si="4"/>
        <v>-</v>
      </c>
      <c r="K23" s="17" t="str">
        <f t="shared" si="4"/>
        <v>-</v>
      </c>
      <c r="L23" s="17" t="str">
        <f t="shared" si="4"/>
        <v>-</v>
      </c>
      <c r="M23" s="17" t="str">
        <f t="shared" si="4"/>
        <v>-</v>
      </c>
      <c r="N23" s="17" t="str">
        <f t="shared" si="4"/>
        <v>-</v>
      </c>
      <c r="O23" s="17" t="str">
        <f t="shared" si="4"/>
        <v>-</v>
      </c>
      <c r="P23" s="35">
        <f t="shared" si="3"/>
        <v>0</v>
      </c>
    </row>
    <row r="24" spans="1:16" ht="18" thickTop="1" thickBot="1">
      <c r="A24" s="41">
        <v>3</v>
      </c>
      <c r="B24" s="43" t="str">
        <f>+'1st Qtr. Sales'!K16</f>
        <v>Referral: Friend</v>
      </c>
      <c r="C24" s="15"/>
      <c r="D24" s="53">
        <f t="shared" ref="D24:O24" si="5">IF(ISERROR(D5/D19),"-",D5/D19)</f>
        <v>0</v>
      </c>
      <c r="E24" s="54" t="str">
        <f t="shared" si="5"/>
        <v>-</v>
      </c>
      <c r="F24" s="54" t="str">
        <f t="shared" si="5"/>
        <v>-</v>
      </c>
      <c r="G24" s="54" t="str">
        <f t="shared" si="5"/>
        <v>-</v>
      </c>
      <c r="H24" s="54" t="str">
        <f t="shared" si="5"/>
        <v>-</v>
      </c>
      <c r="I24" s="54" t="str">
        <f t="shared" si="5"/>
        <v>-</v>
      </c>
      <c r="J24" s="54" t="str">
        <f t="shared" si="5"/>
        <v>-</v>
      </c>
      <c r="K24" s="54" t="str">
        <f t="shared" si="5"/>
        <v>-</v>
      </c>
      <c r="L24" s="54" t="str">
        <f t="shared" si="5"/>
        <v>-</v>
      </c>
      <c r="M24" s="54" t="str">
        <f t="shared" si="5"/>
        <v>-</v>
      </c>
      <c r="N24" s="54" t="str">
        <f t="shared" si="5"/>
        <v>-</v>
      </c>
      <c r="O24" s="54" t="str">
        <f t="shared" si="5"/>
        <v>-</v>
      </c>
      <c r="P24" s="55">
        <f t="shared" si="3"/>
        <v>0</v>
      </c>
    </row>
    <row r="25" spans="1:16" ht="18" thickTop="1" thickBot="1">
      <c r="A25" s="41">
        <v>4</v>
      </c>
      <c r="B25" s="43" t="str">
        <f>+'1st Qtr. Sales'!K17</f>
        <v>Referral: Other</v>
      </c>
      <c r="C25" s="15"/>
      <c r="D25" s="34">
        <f t="shared" ref="D25:O25" si="6">IF(ISERROR(D6/D19),"-",D6/D19)</f>
        <v>0</v>
      </c>
      <c r="E25" s="17" t="str">
        <f t="shared" si="6"/>
        <v>-</v>
      </c>
      <c r="F25" s="17" t="str">
        <f t="shared" si="6"/>
        <v>-</v>
      </c>
      <c r="G25" s="17" t="str">
        <f t="shared" si="6"/>
        <v>-</v>
      </c>
      <c r="H25" s="17" t="str">
        <f t="shared" si="6"/>
        <v>-</v>
      </c>
      <c r="I25" s="17" t="str">
        <f t="shared" si="6"/>
        <v>-</v>
      </c>
      <c r="J25" s="17" t="str">
        <f t="shared" si="6"/>
        <v>-</v>
      </c>
      <c r="K25" s="17" t="str">
        <f t="shared" si="6"/>
        <v>-</v>
      </c>
      <c r="L25" s="17" t="str">
        <f t="shared" si="6"/>
        <v>-</v>
      </c>
      <c r="M25" s="17" t="str">
        <f t="shared" si="6"/>
        <v>-</v>
      </c>
      <c r="N25" s="17" t="str">
        <f t="shared" si="6"/>
        <v>-</v>
      </c>
      <c r="O25" s="17" t="str">
        <f t="shared" si="6"/>
        <v>-</v>
      </c>
      <c r="P25" s="35">
        <f t="shared" si="3"/>
        <v>0</v>
      </c>
    </row>
    <row r="26" spans="1:16" ht="18" thickTop="1" thickBot="1">
      <c r="A26" s="41">
        <v>5</v>
      </c>
      <c r="B26" s="43" t="str">
        <f>+'1st Qtr. Sales'!K18</f>
        <v>Past Client Repeat</v>
      </c>
      <c r="C26" s="15"/>
      <c r="D26" s="53">
        <f t="shared" ref="D26:O26" si="7">IF(ISERROR(D7/D19),"-",D7/D19)</f>
        <v>0</v>
      </c>
      <c r="E26" s="54" t="str">
        <f t="shared" si="7"/>
        <v>-</v>
      </c>
      <c r="F26" s="54" t="str">
        <f t="shared" si="7"/>
        <v>-</v>
      </c>
      <c r="G26" s="54" t="str">
        <f t="shared" si="7"/>
        <v>-</v>
      </c>
      <c r="H26" s="54" t="str">
        <f t="shared" si="7"/>
        <v>-</v>
      </c>
      <c r="I26" s="54" t="str">
        <f t="shared" si="7"/>
        <v>-</v>
      </c>
      <c r="J26" s="54" t="str">
        <f t="shared" si="7"/>
        <v>-</v>
      </c>
      <c r="K26" s="54" t="str">
        <f t="shared" si="7"/>
        <v>-</v>
      </c>
      <c r="L26" s="54" t="str">
        <f t="shared" si="7"/>
        <v>-</v>
      </c>
      <c r="M26" s="54" t="str">
        <f t="shared" si="7"/>
        <v>-</v>
      </c>
      <c r="N26" s="54" t="str">
        <f t="shared" si="7"/>
        <v>-</v>
      </c>
      <c r="O26" s="54" t="str">
        <f t="shared" si="7"/>
        <v>-</v>
      </c>
      <c r="P26" s="55">
        <f t="shared" si="3"/>
        <v>0</v>
      </c>
    </row>
    <row r="27" spans="1:16" ht="18" thickTop="1" thickBot="1">
      <c r="A27" s="41">
        <v>6</v>
      </c>
      <c r="B27" s="43" t="str">
        <f>+'1st Qtr. Sales'!K19</f>
        <v>Open House</v>
      </c>
      <c r="C27" s="15"/>
      <c r="D27" s="34">
        <f t="shared" ref="D27:O27" si="8">IF(ISERROR(D8/D19),"-",D8/D19)</f>
        <v>0.5</v>
      </c>
      <c r="E27" s="17" t="str">
        <f t="shared" si="8"/>
        <v>-</v>
      </c>
      <c r="F27" s="17" t="str">
        <f t="shared" si="8"/>
        <v>-</v>
      </c>
      <c r="G27" s="17" t="str">
        <f t="shared" si="8"/>
        <v>-</v>
      </c>
      <c r="H27" s="17" t="str">
        <f t="shared" si="8"/>
        <v>-</v>
      </c>
      <c r="I27" s="17" t="str">
        <f t="shared" si="8"/>
        <v>-</v>
      </c>
      <c r="J27" s="17" t="str">
        <f t="shared" si="8"/>
        <v>-</v>
      </c>
      <c r="K27" s="17" t="str">
        <f t="shared" si="8"/>
        <v>-</v>
      </c>
      <c r="L27" s="17" t="str">
        <f t="shared" si="8"/>
        <v>-</v>
      </c>
      <c r="M27" s="17" t="str">
        <f t="shared" si="8"/>
        <v>-</v>
      </c>
      <c r="N27" s="17" t="str">
        <f t="shared" si="8"/>
        <v>-</v>
      </c>
      <c r="O27" s="17" t="str">
        <f t="shared" si="8"/>
        <v>-</v>
      </c>
      <c r="P27" s="35">
        <f t="shared" si="3"/>
        <v>0.5</v>
      </c>
    </row>
    <row r="28" spans="1:16" ht="18" thickTop="1" thickBot="1">
      <c r="A28" s="41">
        <v>7</v>
      </c>
      <c r="B28" s="43" t="str">
        <f>+'1st Qtr. Sales'!K20</f>
        <v>Website Lead</v>
      </c>
      <c r="C28" s="15"/>
      <c r="D28" s="53">
        <f t="shared" ref="D28:O28" si="9">IF(ISERROR(D9/D19),"-",D9/D19)</f>
        <v>0</v>
      </c>
      <c r="E28" s="54" t="str">
        <f t="shared" si="9"/>
        <v>-</v>
      </c>
      <c r="F28" s="54" t="str">
        <f t="shared" si="9"/>
        <v>-</v>
      </c>
      <c r="G28" s="54" t="str">
        <f t="shared" si="9"/>
        <v>-</v>
      </c>
      <c r="H28" s="54" t="str">
        <f t="shared" si="9"/>
        <v>-</v>
      </c>
      <c r="I28" s="54" t="str">
        <f t="shared" si="9"/>
        <v>-</v>
      </c>
      <c r="J28" s="54" t="str">
        <f t="shared" si="9"/>
        <v>-</v>
      </c>
      <c r="K28" s="54" t="str">
        <f t="shared" si="9"/>
        <v>-</v>
      </c>
      <c r="L28" s="54" t="str">
        <f t="shared" si="9"/>
        <v>-</v>
      </c>
      <c r="M28" s="54" t="str">
        <f t="shared" si="9"/>
        <v>-</v>
      </c>
      <c r="N28" s="54" t="str">
        <f t="shared" si="9"/>
        <v>-</v>
      </c>
      <c r="O28" s="54" t="str">
        <f t="shared" si="9"/>
        <v>-</v>
      </c>
      <c r="P28" s="55">
        <f t="shared" si="3"/>
        <v>0</v>
      </c>
    </row>
    <row r="29" spans="1:16" ht="18" thickTop="1" thickBot="1">
      <c r="A29" s="41">
        <v>8</v>
      </c>
      <c r="B29" s="43" t="str">
        <f>+'1st Qtr. Sales'!K21</f>
        <v>Farming</v>
      </c>
      <c r="C29" s="15"/>
      <c r="D29" s="34">
        <f t="shared" ref="D29:O29" si="10">IF(ISERROR(D10/D19),"-",D10/D19)</f>
        <v>0</v>
      </c>
      <c r="E29" s="17" t="str">
        <f t="shared" si="10"/>
        <v>-</v>
      </c>
      <c r="F29" s="17" t="str">
        <f t="shared" si="10"/>
        <v>-</v>
      </c>
      <c r="G29" s="17" t="str">
        <f t="shared" si="10"/>
        <v>-</v>
      </c>
      <c r="H29" s="17" t="str">
        <f t="shared" si="10"/>
        <v>-</v>
      </c>
      <c r="I29" s="17" t="str">
        <f t="shared" si="10"/>
        <v>-</v>
      </c>
      <c r="J29" s="17" t="str">
        <f t="shared" si="10"/>
        <v>-</v>
      </c>
      <c r="K29" s="17" t="str">
        <f t="shared" si="10"/>
        <v>-</v>
      </c>
      <c r="L29" s="17" t="str">
        <f t="shared" si="10"/>
        <v>-</v>
      </c>
      <c r="M29" s="17" t="str">
        <f t="shared" si="10"/>
        <v>-</v>
      </c>
      <c r="N29" s="17" t="str">
        <f t="shared" si="10"/>
        <v>-</v>
      </c>
      <c r="O29" s="17" t="str">
        <f t="shared" si="10"/>
        <v>-</v>
      </c>
      <c r="P29" s="35">
        <f t="shared" si="3"/>
        <v>0</v>
      </c>
    </row>
    <row r="30" spans="1:16" ht="18" thickTop="1" thickBot="1">
      <c r="A30" s="41">
        <v>9</v>
      </c>
      <c r="B30" s="43" t="str">
        <f>+'1st Qtr. Sales'!K22</f>
        <v>Friend</v>
      </c>
      <c r="C30" s="15"/>
      <c r="D30" s="53">
        <f t="shared" ref="D30:O30" si="11">IF(ISERROR(D11/D19),"-",D11/D19)</f>
        <v>0</v>
      </c>
      <c r="E30" s="54" t="str">
        <f t="shared" si="11"/>
        <v>-</v>
      </c>
      <c r="F30" s="54" t="str">
        <f t="shared" si="11"/>
        <v>-</v>
      </c>
      <c r="G30" s="54" t="str">
        <f t="shared" si="11"/>
        <v>-</v>
      </c>
      <c r="H30" s="54" t="str">
        <f t="shared" si="11"/>
        <v>-</v>
      </c>
      <c r="I30" s="54" t="str">
        <f t="shared" si="11"/>
        <v>-</v>
      </c>
      <c r="J30" s="54" t="str">
        <f t="shared" si="11"/>
        <v>-</v>
      </c>
      <c r="K30" s="54" t="str">
        <f t="shared" si="11"/>
        <v>-</v>
      </c>
      <c r="L30" s="54" t="str">
        <f t="shared" si="11"/>
        <v>-</v>
      </c>
      <c r="M30" s="54" t="str">
        <f t="shared" si="11"/>
        <v>-</v>
      </c>
      <c r="N30" s="54" t="str">
        <f t="shared" si="11"/>
        <v>-</v>
      </c>
      <c r="O30" s="54" t="str">
        <f t="shared" si="11"/>
        <v>-</v>
      </c>
      <c r="P30" s="55">
        <f t="shared" si="3"/>
        <v>0</v>
      </c>
    </row>
    <row r="31" spans="1:16" ht="18" thickTop="1" thickBot="1">
      <c r="A31" s="41">
        <v>10</v>
      </c>
      <c r="B31" s="43" t="str">
        <f>+'1st Qtr. Sales'!K23</f>
        <v>Sign Call/ Call in</v>
      </c>
      <c r="C31" s="15"/>
      <c r="D31" s="34">
        <f t="shared" ref="D31:O31" si="12">IF(ISERROR(D12/D19),"-",D12/D19)</f>
        <v>0</v>
      </c>
      <c r="E31" s="17" t="str">
        <f t="shared" si="12"/>
        <v>-</v>
      </c>
      <c r="F31" s="17" t="str">
        <f t="shared" si="12"/>
        <v>-</v>
      </c>
      <c r="G31" s="17" t="str">
        <f t="shared" si="12"/>
        <v>-</v>
      </c>
      <c r="H31" s="17" t="str">
        <f t="shared" si="12"/>
        <v>-</v>
      </c>
      <c r="I31" s="17" t="str">
        <f t="shared" si="12"/>
        <v>-</v>
      </c>
      <c r="J31" s="17" t="str">
        <f t="shared" si="12"/>
        <v>-</v>
      </c>
      <c r="K31" s="17" t="str">
        <f t="shared" si="12"/>
        <v>-</v>
      </c>
      <c r="L31" s="17" t="str">
        <f t="shared" si="12"/>
        <v>-</v>
      </c>
      <c r="M31" s="17" t="str">
        <f t="shared" si="12"/>
        <v>-</v>
      </c>
      <c r="N31" s="17" t="str">
        <f t="shared" si="12"/>
        <v>-</v>
      </c>
      <c r="O31" s="17" t="str">
        <f t="shared" si="12"/>
        <v>-</v>
      </c>
      <c r="P31" s="35">
        <f t="shared" si="3"/>
        <v>0</v>
      </c>
    </row>
    <row r="32" spans="1:16" ht="18" thickTop="1" thickBot="1">
      <c r="A32" s="41">
        <v>11</v>
      </c>
      <c r="B32" s="125" t="str">
        <f>+'1st Qtr. Sales'!K24</f>
        <v>Other</v>
      </c>
      <c r="C32" s="15"/>
      <c r="D32" s="111">
        <f t="shared" ref="D32:O32" si="13">IF(ISERROR(D13/D19),"-",D13/D19)</f>
        <v>0</v>
      </c>
      <c r="E32" s="112" t="str">
        <f t="shared" si="13"/>
        <v>-</v>
      </c>
      <c r="F32" s="112" t="str">
        <f t="shared" si="13"/>
        <v>-</v>
      </c>
      <c r="G32" s="112" t="str">
        <f t="shared" si="13"/>
        <v>-</v>
      </c>
      <c r="H32" s="112" t="str">
        <f t="shared" si="13"/>
        <v>-</v>
      </c>
      <c r="I32" s="112" t="str">
        <f t="shared" si="13"/>
        <v>-</v>
      </c>
      <c r="J32" s="112" t="str">
        <f t="shared" si="13"/>
        <v>-</v>
      </c>
      <c r="K32" s="112" t="str">
        <f t="shared" si="13"/>
        <v>-</v>
      </c>
      <c r="L32" s="112" t="str">
        <f t="shared" si="13"/>
        <v>-</v>
      </c>
      <c r="M32" s="112" t="str">
        <f t="shared" si="13"/>
        <v>-</v>
      </c>
      <c r="N32" s="112" t="str">
        <f t="shared" si="13"/>
        <v>-</v>
      </c>
      <c r="O32" s="112" t="str">
        <f t="shared" si="13"/>
        <v>-</v>
      </c>
      <c r="P32" s="113">
        <f t="shared" si="3"/>
        <v>0</v>
      </c>
    </row>
    <row r="33" spans="1:16" ht="17.25" thickBot="1">
      <c r="A33" s="103">
        <v>12</v>
      </c>
      <c r="B33" s="43" t="str">
        <f>+'1st Qtr. Sales'!K25</f>
        <v>Buyer Transaction</v>
      </c>
      <c r="C33" s="104"/>
      <c r="D33" s="117">
        <f t="shared" ref="D33:O33" si="14">IF(ISERROR(D14/D19),"-",D14/D19)</f>
        <v>0.5</v>
      </c>
      <c r="E33" s="118" t="str">
        <f t="shared" si="14"/>
        <v>-</v>
      </c>
      <c r="F33" s="118" t="str">
        <f t="shared" si="14"/>
        <v>-</v>
      </c>
      <c r="G33" s="118" t="str">
        <f t="shared" si="14"/>
        <v>-</v>
      </c>
      <c r="H33" s="118" t="str">
        <f t="shared" si="14"/>
        <v>-</v>
      </c>
      <c r="I33" s="118" t="str">
        <f t="shared" si="14"/>
        <v>-</v>
      </c>
      <c r="J33" s="118" t="str">
        <f t="shared" si="14"/>
        <v>-</v>
      </c>
      <c r="K33" s="118" t="str">
        <f t="shared" si="14"/>
        <v>-</v>
      </c>
      <c r="L33" s="118" t="str">
        <f t="shared" si="14"/>
        <v>-</v>
      </c>
      <c r="M33" s="118" t="str">
        <f t="shared" si="14"/>
        <v>-</v>
      </c>
      <c r="N33" s="118" t="str">
        <f t="shared" si="14"/>
        <v>-</v>
      </c>
      <c r="O33" s="118" t="str">
        <f t="shared" si="14"/>
        <v>-</v>
      </c>
      <c r="P33" s="119">
        <f>IF(ISERROR(AVERAGE(D33:O33)),"-",AVERAGE(D33:O33))</f>
        <v>0.5</v>
      </c>
    </row>
    <row r="34" spans="1:16" ht="18" thickTop="1" thickBot="1">
      <c r="A34" s="107">
        <v>13</v>
      </c>
      <c r="B34" s="125" t="str">
        <f>+'1st Qtr. Sales'!K26</f>
        <v>Listing Transaction</v>
      </c>
      <c r="C34" s="108"/>
      <c r="D34" s="120">
        <f t="shared" ref="D34:O34" si="15">IF(ISERROR(D15/D19),"-",D15/D19)</f>
        <v>1.5</v>
      </c>
      <c r="E34" s="121" t="str">
        <f t="shared" si="15"/>
        <v>-</v>
      </c>
      <c r="F34" s="121" t="str">
        <f t="shared" si="15"/>
        <v>-</v>
      </c>
      <c r="G34" s="121" t="str">
        <f t="shared" si="15"/>
        <v>-</v>
      </c>
      <c r="H34" s="121" t="str">
        <f t="shared" si="15"/>
        <v>-</v>
      </c>
      <c r="I34" s="121" t="str">
        <f t="shared" si="15"/>
        <v>-</v>
      </c>
      <c r="J34" s="121" t="str">
        <f t="shared" si="15"/>
        <v>-</v>
      </c>
      <c r="K34" s="121" t="str">
        <f t="shared" si="15"/>
        <v>-</v>
      </c>
      <c r="L34" s="121" t="str">
        <f t="shared" si="15"/>
        <v>-</v>
      </c>
      <c r="M34" s="121" t="str">
        <f t="shared" si="15"/>
        <v>-</v>
      </c>
      <c r="N34" s="121" t="str">
        <f t="shared" si="15"/>
        <v>-</v>
      </c>
      <c r="O34" s="121" t="str">
        <f t="shared" si="15"/>
        <v>-</v>
      </c>
      <c r="P34" s="122">
        <f t="shared" si="3"/>
        <v>1.5</v>
      </c>
    </row>
    <row r="35" spans="1:16" ht="17.25" thickBot="1">
      <c r="A35" s="41">
        <v>14</v>
      </c>
      <c r="B35" s="42"/>
      <c r="C35" s="15"/>
      <c r="D35" s="114">
        <f t="shared" ref="D35:O35" si="16">IF(ISERROR(D16/D19),"-",D16/D19)</f>
        <v>0</v>
      </c>
      <c r="E35" s="115" t="str">
        <f t="shared" si="16"/>
        <v>-</v>
      </c>
      <c r="F35" s="115" t="str">
        <f t="shared" si="16"/>
        <v>-</v>
      </c>
      <c r="G35" s="115" t="str">
        <f t="shared" si="16"/>
        <v>-</v>
      </c>
      <c r="H35" s="115" t="str">
        <f t="shared" si="16"/>
        <v>-</v>
      </c>
      <c r="I35" s="115" t="str">
        <f t="shared" si="16"/>
        <v>-</v>
      </c>
      <c r="J35" s="115" t="str">
        <f t="shared" si="16"/>
        <v>-</v>
      </c>
      <c r="K35" s="115" t="str">
        <f t="shared" si="16"/>
        <v>-</v>
      </c>
      <c r="L35" s="115" t="str">
        <f t="shared" si="16"/>
        <v>-</v>
      </c>
      <c r="M35" s="115" t="str">
        <f t="shared" si="16"/>
        <v>-</v>
      </c>
      <c r="N35" s="115" t="str">
        <f t="shared" si="16"/>
        <v>-</v>
      </c>
      <c r="O35" s="115" t="str">
        <f t="shared" si="16"/>
        <v>-</v>
      </c>
      <c r="P35" s="116">
        <f t="shared" si="3"/>
        <v>0</v>
      </c>
    </row>
    <row r="36" spans="1:16" ht="18" thickTop="1" thickBot="1">
      <c r="A36" s="41">
        <v>15</v>
      </c>
      <c r="B36" s="42"/>
      <c r="C36" s="15"/>
      <c r="D36" s="53">
        <f t="shared" ref="D36:O36" si="17">IF(ISERROR(D17/D19),"-",D17/D19)</f>
        <v>0</v>
      </c>
      <c r="E36" s="54" t="str">
        <f t="shared" si="17"/>
        <v>-</v>
      </c>
      <c r="F36" s="54" t="str">
        <f t="shared" si="17"/>
        <v>-</v>
      </c>
      <c r="G36" s="54" t="str">
        <f t="shared" si="17"/>
        <v>-</v>
      </c>
      <c r="H36" s="54" t="str">
        <f t="shared" si="17"/>
        <v>-</v>
      </c>
      <c r="I36" s="54" t="str">
        <f t="shared" si="17"/>
        <v>-</v>
      </c>
      <c r="J36" s="54" t="str">
        <f t="shared" si="17"/>
        <v>-</v>
      </c>
      <c r="K36" s="54" t="str">
        <f t="shared" si="17"/>
        <v>-</v>
      </c>
      <c r="L36" s="54" t="str">
        <f t="shared" si="17"/>
        <v>-</v>
      </c>
      <c r="M36" s="54" t="str">
        <f t="shared" si="17"/>
        <v>-</v>
      </c>
      <c r="N36" s="54" t="str">
        <f t="shared" si="17"/>
        <v>-</v>
      </c>
      <c r="O36" s="54" t="str">
        <f t="shared" si="17"/>
        <v>-</v>
      </c>
      <c r="P36" s="55">
        <f>IF(ISERROR(AVERAGE(D36:O36)),"-",AVERAGE(D36:O36))</f>
        <v>0</v>
      </c>
    </row>
    <row r="37" spans="1:16" ht="18" thickTop="1" thickBot="1">
      <c r="A37" s="41">
        <v>16</v>
      </c>
      <c r="B37" s="42"/>
      <c r="C37" s="15"/>
      <c r="D37" s="34">
        <f t="shared" ref="D37:O37" si="18">IF(ISERROR(D18/D19),"-",D18/D19)</f>
        <v>0</v>
      </c>
      <c r="E37" s="17" t="str">
        <f t="shared" si="18"/>
        <v>-</v>
      </c>
      <c r="F37" s="17" t="str">
        <f t="shared" si="18"/>
        <v>-</v>
      </c>
      <c r="G37" s="17" t="str">
        <f t="shared" si="18"/>
        <v>-</v>
      </c>
      <c r="H37" s="17" t="str">
        <f t="shared" si="18"/>
        <v>-</v>
      </c>
      <c r="I37" s="17" t="str">
        <f t="shared" si="18"/>
        <v>-</v>
      </c>
      <c r="J37" s="17" t="str">
        <f t="shared" si="18"/>
        <v>-</v>
      </c>
      <c r="K37" s="17" t="str">
        <f t="shared" si="18"/>
        <v>-</v>
      </c>
      <c r="L37" s="17" t="str">
        <f t="shared" si="18"/>
        <v>-</v>
      </c>
      <c r="M37" s="17" t="str">
        <f t="shared" si="18"/>
        <v>-</v>
      </c>
      <c r="N37" s="17" t="str">
        <f t="shared" si="18"/>
        <v>-</v>
      </c>
      <c r="O37" s="17" t="str">
        <f t="shared" si="18"/>
        <v>-</v>
      </c>
      <c r="P37" s="35">
        <f t="shared" si="3"/>
        <v>0</v>
      </c>
    </row>
    <row r="38" spans="1:16" ht="17.25" customHeight="1" thickTop="1">
      <c r="A38" s="290" t="s">
        <v>111</v>
      </c>
      <c r="B38" s="290"/>
      <c r="C38" s="39"/>
      <c r="D38" s="50">
        <f t="shared" ref="D38:P38" si="19">SUM(D22:D32)</f>
        <v>1</v>
      </c>
      <c r="E38" s="51">
        <f t="shared" si="19"/>
        <v>0</v>
      </c>
      <c r="F38" s="51">
        <f t="shared" si="19"/>
        <v>0</v>
      </c>
      <c r="G38" s="51">
        <f t="shared" si="19"/>
        <v>0</v>
      </c>
      <c r="H38" s="51">
        <f t="shared" si="19"/>
        <v>0</v>
      </c>
      <c r="I38" s="51">
        <f t="shared" si="19"/>
        <v>0</v>
      </c>
      <c r="J38" s="51">
        <f t="shared" si="19"/>
        <v>0</v>
      </c>
      <c r="K38" s="51">
        <f t="shared" si="19"/>
        <v>0</v>
      </c>
      <c r="L38" s="51">
        <f t="shared" si="19"/>
        <v>0</v>
      </c>
      <c r="M38" s="51">
        <f t="shared" si="19"/>
        <v>0</v>
      </c>
      <c r="N38" s="51">
        <f t="shared" si="19"/>
        <v>0</v>
      </c>
      <c r="O38" s="51">
        <f t="shared" si="19"/>
        <v>0</v>
      </c>
      <c r="P38" s="52">
        <f t="shared" si="19"/>
        <v>1</v>
      </c>
    </row>
    <row r="39" spans="1:16">
      <c r="D39"/>
    </row>
    <row r="40" spans="1:16"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>
      <c r="B43" s="4"/>
      <c r="C43" s="40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>
      <c r="D44" s="1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>
      <c r="D47" s="1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4:16"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4:16"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4:16"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4:16"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4:16">
      <c r="D53" s="1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4:16">
      <c r="D54" s="1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4:16">
      <c r="D55" s="1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4:16">
      <c r="D56" s="1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4:16"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4:16">
      <c r="D58" s="1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4:16">
      <c r="D59" s="1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4:16">
      <c r="D60" s="1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4:16">
      <c r="D61" s="1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4:16"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4:16">
      <c r="D63" s="1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4:16">
      <c r="D64" s="1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4:16">
      <c r="D65" s="1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4:16">
      <c r="D66" s="1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4:16">
      <c r="D67" s="1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4:16">
      <c r="D68" s="1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4:16">
      <c r="D69" s="1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4:16"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4:16">
      <c r="D71" s="1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4:16">
      <c r="D72" s="1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4:16">
      <c r="D73" s="1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4:16"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4:16">
      <c r="D75" s="1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4:16">
      <c r="D76" s="1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4:16">
      <c r="D77" s="1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4:16">
      <c r="D78" s="1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4:16">
      <c r="D79" s="1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4:16">
      <c r="D80" s="1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4:16">
      <c r="D81" s="1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4:16">
      <c r="D82" s="1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4:16">
      <c r="D83" s="18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4:16">
      <c r="D84" s="1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4:16">
      <c r="D85" s="1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4:16">
      <c r="D86" s="1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4:16">
      <c r="D87" s="1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4:16"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4:16">
      <c r="D89" s="18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4:16">
      <c r="D90" s="1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4:16">
      <c r="D91" s="1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4:16">
      <c r="D92" s="1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4:16">
      <c r="D93" s="1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4:16">
      <c r="D94" s="1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4:16">
      <c r="D95" s="18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4:16">
      <c r="D96" s="1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4:16">
      <c r="D97" s="18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4:16">
      <c r="D98" s="18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4:16">
      <c r="D99" s="18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4:16">
      <c r="D100" s="18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4:16">
      <c r="D101" s="18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4:16">
      <c r="D102" s="1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4:16">
      <c r="D103" s="1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4:16">
      <c r="D104" s="18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4:16">
      <c r="D105" s="18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4:16">
      <c r="D106" s="18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4:16">
      <c r="D107" s="18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4:16">
      <c r="D108" s="1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4:16">
      <c r="D109" s="18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4:16">
      <c r="D110" s="18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4:16">
      <c r="D111" s="18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4:16">
      <c r="D112" s="18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4:16">
      <c r="D113" s="18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4:16">
      <c r="D114" s="1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4:16">
      <c r="D115" s="18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4:16">
      <c r="D116" s="18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4:16">
      <c r="D117" s="18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4:16">
      <c r="D118" s="18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4:16">
      <c r="D119" s="18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4:16">
      <c r="D120" s="18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4:16">
      <c r="D121" s="18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4:16">
      <c r="D122" s="18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4:16">
      <c r="D123" s="18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4:16">
      <c r="D124" s="18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4:16">
      <c r="D125" s="18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4:16">
      <c r="D126" s="18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4:16">
      <c r="D127" s="18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</sheetData>
  <sheetProtection selectLockedCells="1"/>
  <mergeCells count="5">
    <mergeCell ref="A2:B2"/>
    <mergeCell ref="A21:B21"/>
    <mergeCell ref="A38:B38"/>
    <mergeCell ref="A19:B19"/>
    <mergeCell ref="A1:G1"/>
  </mergeCells>
  <phoneticPr fontId="7" type="noConversion"/>
  <pageMargins left="0.25" right="0.25" top="0" bottom="0.25" header="0.14000000000000001" footer="0.5"/>
  <pageSetup paperSize="5" scale="8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workbookViewId="0">
      <selection activeCell="P31" sqref="P31"/>
    </sheetView>
  </sheetViews>
  <sheetFormatPr defaultColWidth="8.85546875" defaultRowHeight="12.75"/>
  <cols>
    <col min="1" max="1" width="4" customWidth="1"/>
    <col min="2" max="2" width="9" customWidth="1"/>
    <col min="3" max="3" width="19.140625" customWidth="1"/>
    <col min="4" max="4" width="17.85546875" customWidth="1"/>
    <col min="5" max="5" width="13.85546875" customWidth="1"/>
    <col min="6" max="6" width="8.85546875" customWidth="1"/>
    <col min="7" max="7" width="26.7109375" customWidth="1"/>
    <col min="8" max="8" width="5.42578125" customWidth="1"/>
    <col min="9" max="9" width="27.140625" customWidth="1"/>
    <col min="10" max="10" width="9" customWidth="1"/>
    <col min="11" max="11" width="6.42578125" customWidth="1"/>
    <col min="12" max="12" width="8.28515625" customWidth="1"/>
    <col min="13" max="13" width="11.28515625" hidden="1" customWidth="1"/>
  </cols>
  <sheetData>
    <row r="2" spans="1:13" ht="39" thickBot="1">
      <c r="A2" s="270"/>
      <c r="B2" s="271" t="s">
        <v>25</v>
      </c>
      <c r="C2" s="271" t="s">
        <v>26</v>
      </c>
      <c r="D2" s="271" t="s">
        <v>27</v>
      </c>
      <c r="E2" s="271" t="s">
        <v>28</v>
      </c>
      <c r="F2" s="271" t="s">
        <v>36</v>
      </c>
      <c r="G2" s="271" t="s">
        <v>29</v>
      </c>
      <c r="J2" s="196" t="s">
        <v>30</v>
      </c>
      <c r="K2" s="196"/>
      <c r="M2" t="s">
        <v>24</v>
      </c>
    </row>
    <row r="3" spans="1:13">
      <c r="A3" s="198">
        <v>1</v>
      </c>
      <c r="B3" s="204">
        <v>40910</v>
      </c>
      <c r="C3" s="198" t="s">
        <v>130</v>
      </c>
      <c r="D3" s="198" t="s">
        <v>154</v>
      </c>
      <c r="E3" s="198" t="s">
        <v>23</v>
      </c>
      <c r="F3" s="198" t="s">
        <v>15</v>
      </c>
      <c r="G3" s="198" t="s">
        <v>32</v>
      </c>
      <c r="I3" s="199" t="str">
        <f>'1st Qtr. Sales'!K14</f>
        <v>Ice Cream</v>
      </c>
      <c r="J3" s="207">
        <f>COUNTIF(D3:D100,I3)</f>
        <v>0</v>
      </c>
      <c r="K3" s="208">
        <f>J3/J16</f>
        <v>0</v>
      </c>
      <c r="M3" t="s">
        <v>21</v>
      </c>
    </row>
    <row r="4" spans="1:13">
      <c r="A4" s="198">
        <v>2</v>
      </c>
      <c r="B4" s="204">
        <v>40911</v>
      </c>
      <c r="C4" s="198" t="s">
        <v>13</v>
      </c>
      <c r="D4" s="198" t="s">
        <v>125</v>
      </c>
      <c r="E4" s="198" t="s">
        <v>15</v>
      </c>
      <c r="F4" s="198" t="s">
        <v>15</v>
      </c>
      <c r="G4" s="198" t="s">
        <v>33</v>
      </c>
      <c r="I4" s="201" t="str">
        <f>'1st Qtr. Sales'!K15</f>
        <v xml:space="preserve">Pizza </v>
      </c>
      <c r="J4" s="198">
        <f>COUNTIF(D3:D100,I4)</f>
        <v>1</v>
      </c>
      <c r="K4" s="209">
        <f>J4/J16</f>
        <v>0.2</v>
      </c>
      <c r="M4" t="s">
        <v>22</v>
      </c>
    </row>
    <row r="5" spans="1:13">
      <c r="A5" s="198">
        <v>3</v>
      </c>
      <c r="B5" s="204">
        <v>40915</v>
      </c>
      <c r="C5" s="198" t="s">
        <v>130</v>
      </c>
      <c r="D5" s="198" t="s">
        <v>125</v>
      </c>
      <c r="E5" s="198" t="s">
        <v>23</v>
      </c>
      <c r="F5" s="198" t="s">
        <v>15</v>
      </c>
      <c r="G5" s="198" t="s">
        <v>35</v>
      </c>
      <c r="I5" s="201" t="str">
        <f>'1st Qtr. Sales'!K16</f>
        <v>Referral: Friend</v>
      </c>
      <c r="J5" s="198">
        <f>COUNTIF(D3:D100,I5)</f>
        <v>2</v>
      </c>
      <c r="K5" s="209">
        <f>J5/J16</f>
        <v>0.4</v>
      </c>
    </row>
    <row r="6" spans="1:13">
      <c r="A6" s="198">
        <v>4</v>
      </c>
      <c r="B6" s="204">
        <v>40918</v>
      </c>
      <c r="C6" s="198" t="s">
        <v>13</v>
      </c>
      <c r="D6" s="198" t="s">
        <v>20</v>
      </c>
      <c r="E6" s="198" t="s">
        <v>16</v>
      </c>
      <c r="F6" s="198" t="s">
        <v>15</v>
      </c>
      <c r="G6" s="198" t="s">
        <v>34</v>
      </c>
      <c r="I6" s="201" t="str">
        <f>'1st Qtr. Sales'!K17</f>
        <v>Referral: Other</v>
      </c>
      <c r="J6" s="198">
        <f>COUNTIF(D3:D100,I6)</f>
        <v>0</v>
      </c>
      <c r="K6" s="209">
        <f>J6/J16</f>
        <v>0</v>
      </c>
    </row>
    <row r="7" spans="1:13">
      <c r="A7" s="198">
        <v>5</v>
      </c>
      <c r="B7" s="228">
        <v>40909</v>
      </c>
      <c r="C7" s="198" t="s">
        <v>13</v>
      </c>
      <c r="D7" s="198" t="s">
        <v>20</v>
      </c>
      <c r="E7" s="198" t="s">
        <v>15</v>
      </c>
      <c r="F7" s="198" t="s">
        <v>15</v>
      </c>
      <c r="G7" s="198" t="s">
        <v>155</v>
      </c>
      <c r="I7" s="201" t="str">
        <f>'1st Qtr. Sales'!K18</f>
        <v>Past Client Repeat</v>
      </c>
      <c r="J7" s="198">
        <f>COUNTIF(D3:D100,I7)</f>
        <v>0</v>
      </c>
      <c r="K7" s="209">
        <f>J7/J16</f>
        <v>0</v>
      </c>
    </row>
    <row r="8" spans="1:13">
      <c r="A8" s="198">
        <v>6</v>
      </c>
      <c r="B8" s="198"/>
      <c r="C8" s="198"/>
      <c r="D8" s="198"/>
      <c r="E8" s="198"/>
      <c r="F8" s="198"/>
      <c r="G8" s="198"/>
      <c r="I8" s="201" t="str">
        <f>'1st Qtr. Sales'!K19</f>
        <v>Open House</v>
      </c>
      <c r="J8" s="198">
        <f>COUNTIF(D3:D100,I8)</f>
        <v>2</v>
      </c>
      <c r="K8" s="209">
        <f>J8/J16</f>
        <v>0.4</v>
      </c>
    </row>
    <row r="9" spans="1:13">
      <c r="A9" s="198">
        <v>7</v>
      </c>
      <c r="B9" s="198"/>
      <c r="C9" s="198"/>
      <c r="D9" s="198"/>
      <c r="E9" s="198"/>
      <c r="F9" s="198"/>
      <c r="G9" s="198"/>
      <c r="I9" s="201" t="str">
        <f>'1st Qtr. Sales'!K20</f>
        <v>Website Lead</v>
      </c>
      <c r="J9" s="198">
        <f>COUNTIF(D3:D100,I9)</f>
        <v>0</v>
      </c>
      <c r="K9" s="209">
        <f>J9/J16</f>
        <v>0</v>
      </c>
    </row>
    <row r="10" spans="1:13" ht="15" customHeight="1">
      <c r="A10" s="198">
        <v>8</v>
      </c>
      <c r="B10" s="205"/>
      <c r="C10" s="198"/>
      <c r="D10" s="198"/>
      <c r="E10" s="198"/>
      <c r="F10" s="198"/>
      <c r="G10" s="198"/>
      <c r="I10" s="201" t="str">
        <f>'1st Qtr. Sales'!K21</f>
        <v>Farming</v>
      </c>
      <c r="J10" s="198">
        <f>COUNTIF(D3:D100,I10)</f>
        <v>0</v>
      </c>
      <c r="K10" s="209">
        <f>J10/J16</f>
        <v>0</v>
      </c>
    </row>
    <row r="11" spans="1:13">
      <c r="A11" s="198">
        <v>9</v>
      </c>
      <c r="B11" s="198"/>
      <c r="C11" s="198"/>
      <c r="D11" s="198"/>
      <c r="E11" s="198"/>
      <c r="F11" s="198"/>
      <c r="G11" s="198"/>
      <c r="I11" s="201" t="str">
        <f>'1st Qtr. Sales'!K22</f>
        <v>Friend</v>
      </c>
      <c r="J11" s="198">
        <f>COUNTIF(D3:D100,I11)</f>
        <v>0</v>
      </c>
      <c r="K11" s="209">
        <f>J11/J16</f>
        <v>0</v>
      </c>
    </row>
    <row r="12" spans="1:13">
      <c r="A12" s="198">
        <v>10</v>
      </c>
      <c r="B12" s="198"/>
      <c r="C12" s="198"/>
      <c r="D12" s="198"/>
      <c r="E12" s="198"/>
      <c r="F12" s="198"/>
      <c r="G12" s="198"/>
      <c r="I12" s="201" t="str">
        <f>'1st Qtr. Sales'!K23</f>
        <v>Sign Call/ Call in</v>
      </c>
      <c r="J12" s="198">
        <f>COUNTIF(D3:D100,I12)</f>
        <v>0</v>
      </c>
      <c r="K12" s="209">
        <f>J12/J16</f>
        <v>0</v>
      </c>
    </row>
    <row r="13" spans="1:13" ht="13.5" thickBot="1">
      <c r="A13" s="198">
        <v>11</v>
      </c>
      <c r="B13" s="198"/>
      <c r="C13" s="198"/>
      <c r="D13" s="198"/>
      <c r="E13" s="198"/>
      <c r="F13" s="198"/>
      <c r="G13" s="198"/>
      <c r="I13" s="202" t="str">
        <f>'1st Qtr. Sales'!K24</f>
        <v>Other</v>
      </c>
      <c r="J13" s="210">
        <f>COUNTIF(D3:D100,I13)</f>
        <v>0</v>
      </c>
      <c r="K13" s="217">
        <f>J13/J16</f>
        <v>0</v>
      </c>
    </row>
    <row r="14" spans="1:13">
      <c r="A14" s="198">
        <v>12</v>
      </c>
      <c r="B14" s="198"/>
      <c r="C14" s="198"/>
      <c r="D14" s="198"/>
      <c r="E14" s="198"/>
      <c r="F14" s="198"/>
      <c r="G14" s="198"/>
      <c r="I14" s="218" t="str">
        <f>'1st Qtr. Sales'!K25</f>
        <v>Buyer Transaction</v>
      </c>
      <c r="J14" s="219">
        <f>COUNTIF(C3:C100,I14)</f>
        <v>2</v>
      </c>
      <c r="K14" s="220">
        <f>J14/J16</f>
        <v>0.4</v>
      </c>
    </row>
    <row r="15" spans="1:13" ht="13.5" thickBot="1">
      <c r="A15" s="198">
        <v>13</v>
      </c>
      <c r="B15" s="198"/>
      <c r="C15" s="198"/>
      <c r="D15" s="198"/>
      <c r="E15" s="198"/>
      <c r="F15" s="198"/>
      <c r="G15" s="198"/>
      <c r="I15" s="221" t="str">
        <f>'1st Qtr. Sales'!K26</f>
        <v>Listing Transaction</v>
      </c>
      <c r="J15" s="222">
        <f>COUNTIF(C3:C100,I15)</f>
        <v>3</v>
      </c>
      <c r="K15" s="223">
        <f>J15/J16</f>
        <v>0.6</v>
      </c>
    </row>
    <row r="16" spans="1:13" ht="13.5" thickBot="1">
      <c r="A16" s="198">
        <v>14</v>
      </c>
      <c r="B16" s="198"/>
      <c r="C16" s="198"/>
      <c r="D16" s="198"/>
      <c r="E16" s="198"/>
      <c r="F16" s="198"/>
      <c r="G16" s="198"/>
      <c r="I16" s="224" t="s">
        <v>12</v>
      </c>
      <c r="J16" s="225">
        <f>J14+J15</f>
        <v>5</v>
      </c>
      <c r="K16" s="226"/>
    </row>
    <row r="17" spans="1:11" ht="13.5" thickBot="1">
      <c r="A17" s="198">
        <v>15</v>
      </c>
      <c r="B17" s="198"/>
      <c r="C17" s="198"/>
      <c r="D17" s="198"/>
      <c r="E17" s="198"/>
      <c r="F17" s="198"/>
      <c r="G17" s="198"/>
    </row>
    <row r="18" spans="1:11">
      <c r="A18" s="198">
        <v>16</v>
      </c>
      <c r="B18" s="198"/>
      <c r="C18" s="198"/>
      <c r="D18" s="198"/>
      <c r="E18" s="198"/>
      <c r="F18" s="198"/>
      <c r="G18" s="198"/>
      <c r="I18" s="216" t="s">
        <v>31</v>
      </c>
      <c r="J18" s="207">
        <f>COUNTIF(E3:E100,M3)</f>
        <v>2</v>
      </c>
      <c r="K18" s="200"/>
    </row>
    <row r="19" spans="1:11" ht="13.5" thickBot="1">
      <c r="A19" s="198">
        <v>17</v>
      </c>
      <c r="B19" s="198"/>
      <c r="C19" s="198"/>
      <c r="D19" s="198"/>
      <c r="E19" s="198"/>
      <c r="F19" s="198"/>
      <c r="G19" s="198"/>
      <c r="I19" s="215" t="s">
        <v>0</v>
      </c>
      <c r="J19" s="214">
        <f>J18/J15</f>
        <v>0.66666666666666663</v>
      </c>
      <c r="K19" s="203"/>
    </row>
    <row r="20" spans="1:11" ht="13.5" thickBot="1">
      <c r="A20" s="198">
        <v>18</v>
      </c>
      <c r="B20" s="198"/>
      <c r="C20" s="198"/>
      <c r="D20" s="198"/>
      <c r="E20" s="198"/>
      <c r="F20" s="198"/>
      <c r="G20" s="198"/>
    </row>
    <row r="21" spans="1:11" ht="13.5" thickBot="1">
      <c r="A21" s="198">
        <v>19</v>
      </c>
      <c r="B21" s="198"/>
      <c r="C21" s="198"/>
      <c r="D21" s="198"/>
      <c r="E21" s="198"/>
      <c r="F21" s="198"/>
      <c r="G21" s="198"/>
      <c r="I21" s="211" t="s">
        <v>37</v>
      </c>
      <c r="J21" s="212">
        <f>COUNTIF(F3:F100,M3)</f>
        <v>5</v>
      </c>
      <c r="K21" s="213"/>
    </row>
    <row r="22" spans="1:11">
      <c r="A22" s="198">
        <v>20</v>
      </c>
      <c r="B22" s="198"/>
      <c r="C22" s="198"/>
      <c r="D22" s="198"/>
      <c r="E22" s="198"/>
      <c r="F22" s="198"/>
      <c r="G22" s="198"/>
    </row>
    <row r="23" spans="1:11">
      <c r="A23" s="198">
        <v>21</v>
      </c>
      <c r="B23" s="198"/>
      <c r="C23" s="198"/>
      <c r="D23" s="198"/>
      <c r="E23" s="198"/>
      <c r="F23" s="198"/>
      <c r="G23" s="198"/>
    </row>
    <row r="24" spans="1:11">
      <c r="A24" s="198">
        <v>22</v>
      </c>
      <c r="B24" s="198"/>
      <c r="C24" s="198"/>
      <c r="D24" s="198"/>
      <c r="E24" s="198"/>
      <c r="F24" s="198"/>
      <c r="G24" s="198"/>
    </row>
    <row r="25" spans="1:11">
      <c r="A25" s="198">
        <v>23</v>
      </c>
      <c r="B25" s="198"/>
      <c r="C25" s="198"/>
      <c r="D25" s="198"/>
      <c r="E25" s="198"/>
      <c r="F25" s="198"/>
      <c r="G25" s="206"/>
    </row>
    <row r="26" spans="1:11">
      <c r="A26" s="198">
        <v>24</v>
      </c>
      <c r="B26" s="198"/>
      <c r="C26" s="198"/>
      <c r="D26" s="198"/>
      <c r="E26" s="198"/>
      <c r="F26" s="198"/>
      <c r="G26" s="198"/>
    </row>
    <row r="27" spans="1:11">
      <c r="A27" s="198">
        <v>25</v>
      </c>
      <c r="B27" s="198"/>
      <c r="C27" s="198"/>
      <c r="D27" s="198"/>
      <c r="E27" s="198"/>
      <c r="F27" s="198"/>
      <c r="G27" s="198"/>
    </row>
    <row r="28" spans="1:11">
      <c r="A28" s="198">
        <v>26</v>
      </c>
      <c r="B28" s="198"/>
      <c r="C28" s="198"/>
      <c r="D28" s="198"/>
      <c r="E28" s="198"/>
      <c r="F28" s="198"/>
      <c r="G28" s="198"/>
    </row>
    <row r="29" spans="1:11">
      <c r="A29" s="198">
        <v>27</v>
      </c>
      <c r="B29" s="198"/>
      <c r="C29" s="198"/>
      <c r="D29" s="198"/>
      <c r="E29" s="198"/>
      <c r="F29" s="198"/>
      <c r="G29" s="198"/>
    </row>
    <row r="30" spans="1:11">
      <c r="A30" s="198">
        <v>28</v>
      </c>
      <c r="B30" s="198"/>
      <c r="C30" s="198"/>
      <c r="D30" s="198"/>
      <c r="E30" s="198"/>
      <c r="F30" s="198"/>
      <c r="G30" s="198"/>
    </row>
    <row r="31" spans="1:11">
      <c r="A31" s="198">
        <v>29</v>
      </c>
      <c r="B31" s="198"/>
      <c r="C31" s="198"/>
      <c r="D31" s="198"/>
      <c r="E31" s="198"/>
      <c r="F31" s="198"/>
      <c r="G31" s="198"/>
    </row>
    <row r="32" spans="1:11">
      <c r="A32" s="198">
        <v>30</v>
      </c>
      <c r="B32" s="198"/>
      <c r="C32" s="198"/>
      <c r="D32" s="198"/>
      <c r="E32" s="198"/>
      <c r="F32" s="198"/>
      <c r="G32" s="198"/>
    </row>
    <row r="33" spans="1:7">
      <c r="A33" s="198">
        <v>31</v>
      </c>
      <c r="B33" s="198"/>
      <c r="C33" s="198"/>
      <c r="D33" s="198"/>
      <c r="E33" s="198"/>
      <c r="F33" s="198"/>
      <c r="G33" s="198"/>
    </row>
    <row r="34" spans="1:7">
      <c r="A34" s="198">
        <v>32</v>
      </c>
      <c r="B34" s="198"/>
      <c r="C34" s="198"/>
      <c r="D34" s="198"/>
      <c r="E34" s="198"/>
      <c r="F34" s="198"/>
      <c r="G34" s="198"/>
    </row>
    <row r="35" spans="1:7">
      <c r="A35" s="198">
        <v>33</v>
      </c>
      <c r="B35" s="198"/>
      <c r="C35" s="198"/>
      <c r="D35" s="198"/>
      <c r="E35" s="198"/>
      <c r="F35" s="198"/>
      <c r="G35" s="198"/>
    </row>
    <row r="36" spans="1:7">
      <c r="A36" s="198">
        <v>34</v>
      </c>
      <c r="B36" s="198"/>
      <c r="C36" s="198"/>
      <c r="D36" s="198"/>
      <c r="E36" s="198"/>
      <c r="F36" s="198"/>
      <c r="G36" s="198"/>
    </row>
    <row r="37" spans="1:7">
      <c r="A37" s="198">
        <v>35</v>
      </c>
      <c r="B37" s="198"/>
      <c r="C37" s="198"/>
      <c r="D37" s="198"/>
      <c r="E37" s="198"/>
      <c r="F37" s="198"/>
      <c r="G37" s="198"/>
    </row>
    <row r="38" spans="1:7">
      <c r="A38" s="198">
        <v>36</v>
      </c>
      <c r="B38" s="198"/>
      <c r="C38" s="198"/>
      <c r="D38" s="198"/>
      <c r="E38" s="198"/>
      <c r="F38" s="198"/>
      <c r="G38" s="198"/>
    </row>
    <row r="39" spans="1:7">
      <c r="A39" s="198">
        <v>37</v>
      </c>
      <c r="B39" s="198"/>
      <c r="C39" s="198"/>
      <c r="D39" s="198"/>
      <c r="E39" s="198"/>
      <c r="F39" s="198"/>
      <c r="G39" s="198"/>
    </row>
    <row r="40" spans="1:7">
      <c r="A40" s="198">
        <v>38</v>
      </c>
      <c r="B40" s="198"/>
      <c r="C40" s="198"/>
      <c r="D40" s="198"/>
      <c r="E40" s="198"/>
      <c r="F40" s="198"/>
      <c r="G40" s="198"/>
    </row>
    <row r="41" spans="1:7">
      <c r="A41" s="198">
        <v>39</v>
      </c>
      <c r="B41" s="198"/>
      <c r="C41" s="198"/>
      <c r="D41" s="198"/>
      <c r="E41" s="198"/>
      <c r="F41" s="198"/>
      <c r="G41" s="198"/>
    </row>
    <row r="42" spans="1:7">
      <c r="A42" s="198">
        <v>40</v>
      </c>
      <c r="B42" s="198"/>
      <c r="C42" s="198"/>
      <c r="D42" s="198"/>
      <c r="E42" s="198"/>
      <c r="F42" s="198"/>
      <c r="G42" s="198"/>
    </row>
    <row r="43" spans="1:7">
      <c r="A43" s="198">
        <v>41</v>
      </c>
      <c r="B43" s="198"/>
      <c r="C43" s="198"/>
      <c r="D43" s="198"/>
      <c r="E43" s="198"/>
      <c r="F43" s="198"/>
      <c r="G43" s="198"/>
    </row>
    <row r="44" spans="1:7">
      <c r="A44" s="198">
        <v>42</v>
      </c>
      <c r="B44" s="198"/>
      <c r="C44" s="198"/>
      <c r="D44" s="198"/>
      <c r="E44" s="198"/>
      <c r="F44" s="198"/>
      <c r="G44" s="198"/>
    </row>
    <row r="45" spans="1:7">
      <c r="A45" s="198">
        <v>43</v>
      </c>
      <c r="B45" s="198"/>
      <c r="C45" s="198"/>
      <c r="D45" s="198"/>
      <c r="E45" s="198"/>
      <c r="F45" s="198"/>
      <c r="G45" s="198"/>
    </row>
    <row r="46" spans="1:7">
      <c r="A46" s="198">
        <v>44</v>
      </c>
      <c r="B46" s="198"/>
      <c r="C46" s="198"/>
      <c r="D46" s="198"/>
      <c r="E46" s="198"/>
      <c r="F46" s="198"/>
      <c r="G46" s="198"/>
    </row>
    <row r="47" spans="1:7">
      <c r="A47" s="198">
        <v>45</v>
      </c>
      <c r="B47" s="198"/>
      <c r="C47" s="198"/>
      <c r="D47" s="198"/>
      <c r="E47" s="198"/>
      <c r="F47" s="198"/>
      <c r="G47" s="198"/>
    </row>
    <row r="48" spans="1:7">
      <c r="A48" s="198">
        <v>46</v>
      </c>
      <c r="B48" s="198"/>
      <c r="C48" s="198"/>
      <c r="D48" s="198"/>
      <c r="E48" s="198"/>
      <c r="F48" s="198"/>
      <c r="G48" s="198"/>
    </row>
    <row r="49" spans="1:7">
      <c r="A49" s="198">
        <v>47</v>
      </c>
      <c r="B49" s="198"/>
      <c r="C49" s="198"/>
      <c r="D49" s="198"/>
      <c r="E49" s="198"/>
      <c r="F49" s="198"/>
      <c r="G49" s="198"/>
    </row>
    <row r="50" spans="1:7">
      <c r="A50" s="198">
        <v>48</v>
      </c>
      <c r="B50" s="198"/>
      <c r="C50" s="198"/>
      <c r="D50" s="198"/>
      <c r="E50" s="198"/>
      <c r="F50" s="198"/>
      <c r="G50" s="198"/>
    </row>
    <row r="51" spans="1:7">
      <c r="A51" s="198">
        <v>49</v>
      </c>
      <c r="B51" s="198"/>
      <c r="C51" s="198"/>
      <c r="D51" s="198"/>
      <c r="E51" s="198"/>
      <c r="F51" s="198"/>
      <c r="G51" s="198"/>
    </row>
    <row r="52" spans="1:7">
      <c r="A52" s="198">
        <v>50</v>
      </c>
      <c r="B52" s="198"/>
      <c r="C52" s="198"/>
      <c r="D52" s="198"/>
      <c r="E52" s="198"/>
      <c r="F52" s="198"/>
      <c r="G52" s="198"/>
    </row>
    <row r="53" spans="1:7">
      <c r="A53" s="198">
        <v>51</v>
      </c>
      <c r="B53" s="198"/>
      <c r="C53" s="198"/>
      <c r="D53" s="198"/>
      <c r="E53" s="198"/>
      <c r="F53" s="198"/>
      <c r="G53" s="198"/>
    </row>
    <row r="54" spans="1:7">
      <c r="A54" s="198">
        <v>52</v>
      </c>
      <c r="B54" s="198"/>
      <c r="C54" s="198"/>
      <c r="D54" s="198"/>
      <c r="E54" s="198"/>
      <c r="F54" s="198"/>
      <c r="G54" s="198"/>
    </row>
    <row r="55" spans="1:7">
      <c r="A55" s="198">
        <v>53</v>
      </c>
      <c r="B55" s="198"/>
      <c r="C55" s="198"/>
      <c r="D55" s="198"/>
      <c r="E55" s="198"/>
      <c r="F55" s="198"/>
      <c r="G55" s="198"/>
    </row>
    <row r="56" spans="1:7">
      <c r="A56" s="198">
        <v>54</v>
      </c>
      <c r="B56" s="198"/>
      <c r="C56" s="198"/>
      <c r="D56" s="198"/>
      <c r="E56" s="198"/>
      <c r="F56" s="198"/>
      <c r="G56" s="198"/>
    </row>
    <row r="57" spans="1:7">
      <c r="A57" s="198">
        <v>55</v>
      </c>
      <c r="B57" s="198"/>
      <c r="C57" s="198"/>
      <c r="D57" s="198"/>
      <c r="E57" s="198"/>
      <c r="F57" s="198"/>
      <c r="G57" s="198"/>
    </row>
    <row r="58" spans="1:7">
      <c r="A58" s="198">
        <v>56</v>
      </c>
      <c r="B58" s="198"/>
      <c r="C58" s="198"/>
      <c r="D58" s="198"/>
      <c r="E58" s="198"/>
      <c r="F58" s="198"/>
      <c r="G58" s="198"/>
    </row>
    <row r="59" spans="1:7">
      <c r="A59" s="198">
        <v>57</v>
      </c>
      <c r="B59" s="198"/>
      <c r="C59" s="198"/>
      <c r="D59" s="198"/>
      <c r="E59" s="198"/>
      <c r="F59" s="198"/>
      <c r="G59" s="198"/>
    </row>
    <row r="60" spans="1:7">
      <c r="A60" s="198">
        <v>58</v>
      </c>
      <c r="B60" s="198"/>
      <c r="C60" s="198"/>
      <c r="D60" s="198"/>
      <c r="E60" s="198"/>
      <c r="F60" s="198"/>
      <c r="G60" s="198"/>
    </row>
    <row r="61" spans="1:7">
      <c r="A61" s="198">
        <v>59</v>
      </c>
      <c r="B61" s="198"/>
      <c r="C61" s="198"/>
      <c r="D61" s="198"/>
      <c r="E61" s="198"/>
      <c r="F61" s="198"/>
      <c r="G61" s="198"/>
    </row>
    <row r="62" spans="1:7">
      <c r="A62" s="198">
        <v>60</v>
      </c>
      <c r="B62" s="198"/>
      <c r="C62" s="198"/>
      <c r="D62" s="198"/>
      <c r="E62" s="198"/>
      <c r="F62" s="198"/>
      <c r="G62" s="198"/>
    </row>
    <row r="63" spans="1:7">
      <c r="A63" s="198">
        <v>61</v>
      </c>
      <c r="B63" s="198"/>
      <c r="C63" s="198"/>
      <c r="D63" s="198"/>
      <c r="E63" s="198"/>
      <c r="F63" s="198"/>
      <c r="G63" s="198"/>
    </row>
    <row r="64" spans="1:7">
      <c r="A64" s="198">
        <v>62</v>
      </c>
      <c r="B64" s="198"/>
      <c r="C64" s="198"/>
      <c r="D64" s="198"/>
      <c r="E64" s="198"/>
      <c r="F64" s="198"/>
      <c r="G64" s="198"/>
    </row>
    <row r="65" spans="1:7">
      <c r="A65" s="198">
        <v>63</v>
      </c>
      <c r="B65" s="198"/>
      <c r="C65" s="198"/>
      <c r="D65" s="198"/>
      <c r="E65" s="198"/>
      <c r="F65" s="198"/>
      <c r="G65" s="198"/>
    </row>
    <row r="66" spans="1:7">
      <c r="A66" s="198">
        <v>64</v>
      </c>
      <c r="B66" s="198"/>
      <c r="C66" s="198"/>
      <c r="D66" s="198"/>
      <c r="E66" s="198"/>
      <c r="F66" s="198"/>
      <c r="G66" s="198"/>
    </row>
    <row r="67" spans="1:7">
      <c r="A67" s="198">
        <v>65</v>
      </c>
      <c r="B67" s="198"/>
      <c r="C67" s="198"/>
      <c r="D67" s="198"/>
      <c r="E67" s="198"/>
      <c r="F67" s="198"/>
      <c r="G67" s="198"/>
    </row>
    <row r="68" spans="1:7">
      <c r="A68" s="198">
        <v>66</v>
      </c>
      <c r="B68" s="198"/>
      <c r="C68" s="198"/>
      <c r="D68" s="198"/>
      <c r="E68" s="198"/>
      <c r="F68" s="198"/>
      <c r="G68" s="198"/>
    </row>
    <row r="69" spans="1:7">
      <c r="A69" s="198">
        <v>67</v>
      </c>
      <c r="B69" s="198"/>
      <c r="C69" s="198"/>
      <c r="D69" s="198"/>
      <c r="E69" s="198"/>
      <c r="F69" s="198"/>
      <c r="G69" s="198"/>
    </row>
    <row r="70" spans="1:7">
      <c r="A70" s="198">
        <v>68</v>
      </c>
      <c r="B70" s="198"/>
      <c r="C70" s="198"/>
      <c r="D70" s="198"/>
      <c r="E70" s="198"/>
      <c r="F70" s="198"/>
      <c r="G70" s="198"/>
    </row>
    <row r="71" spans="1:7">
      <c r="A71" s="198">
        <v>69</v>
      </c>
      <c r="B71" s="198"/>
      <c r="C71" s="198"/>
      <c r="D71" s="198"/>
      <c r="E71" s="198"/>
      <c r="F71" s="198"/>
      <c r="G71" s="198"/>
    </row>
    <row r="72" spans="1:7">
      <c r="A72" s="198">
        <v>70</v>
      </c>
      <c r="B72" s="198"/>
      <c r="C72" s="198"/>
      <c r="D72" s="198"/>
      <c r="E72" s="198"/>
      <c r="F72" s="198"/>
      <c r="G72" s="198"/>
    </row>
    <row r="73" spans="1:7">
      <c r="A73" s="198">
        <v>71</v>
      </c>
      <c r="B73" s="198"/>
      <c r="C73" s="198"/>
      <c r="D73" s="198"/>
      <c r="E73" s="198"/>
      <c r="F73" s="198"/>
      <c r="G73" s="198"/>
    </row>
    <row r="74" spans="1:7">
      <c r="A74" s="198">
        <v>72</v>
      </c>
      <c r="B74" s="198"/>
      <c r="C74" s="198"/>
      <c r="D74" s="198"/>
      <c r="E74" s="198"/>
      <c r="F74" s="198"/>
      <c r="G74" s="198"/>
    </row>
    <row r="75" spans="1:7">
      <c r="A75" s="198">
        <v>73</v>
      </c>
      <c r="B75" s="198"/>
      <c r="C75" s="198"/>
      <c r="D75" s="198"/>
      <c r="E75" s="198"/>
      <c r="F75" s="198"/>
      <c r="G75" s="198"/>
    </row>
    <row r="76" spans="1:7">
      <c r="A76" s="198">
        <v>74</v>
      </c>
      <c r="B76" s="198"/>
      <c r="C76" s="198"/>
      <c r="D76" s="198"/>
      <c r="E76" s="198"/>
      <c r="F76" s="198"/>
      <c r="G76" s="198"/>
    </row>
    <row r="77" spans="1:7">
      <c r="A77" s="198">
        <v>75</v>
      </c>
      <c r="B77" s="198"/>
      <c r="C77" s="198"/>
      <c r="D77" s="198"/>
      <c r="E77" s="198"/>
      <c r="F77" s="198"/>
      <c r="G77" s="198"/>
    </row>
    <row r="78" spans="1:7">
      <c r="A78" s="198">
        <v>76</v>
      </c>
      <c r="B78" s="198"/>
      <c r="C78" s="198"/>
      <c r="D78" s="198"/>
      <c r="E78" s="198"/>
      <c r="F78" s="198"/>
      <c r="G78" s="198"/>
    </row>
    <row r="79" spans="1:7">
      <c r="A79" s="198">
        <v>77</v>
      </c>
      <c r="B79" s="198"/>
      <c r="C79" s="198"/>
      <c r="D79" s="198"/>
      <c r="E79" s="198"/>
      <c r="F79" s="198"/>
      <c r="G79" s="198"/>
    </row>
    <row r="80" spans="1:7">
      <c r="A80" s="198">
        <v>78</v>
      </c>
      <c r="B80" s="198"/>
      <c r="C80" s="198"/>
      <c r="D80" s="198"/>
      <c r="E80" s="198"/>
      <c r="F80" s="198"/>
      <c r="G80" s="198"/>
    </row>
    <row r="81" spans="1:7">
      <c r="A81" s="198">
        <v>79</v>
      </c>
      <c r="B81" s="198"/>
      <c r="C81" s="198"/>
      <c r="D81" s="198"/>
      <c r="E81" s="198"/>
      <c r="F81" s="198"/>
      <c r="G81" s="198"/>
    </row>
    <row r="82" spans="1:7">
      <c r="A82" s="198">
        <v>80</v>
      </c>
      <c r="B82" s="198"/>
      <c r="C82" s="198"/>
      <c r="D82" s="198"/>
      <c r="E82" s="198"/>
      <c r="F82" s="198"/>
      <c r="G82" s="198"/>
    </row>
    <row r="83" spans="1:7">
      <c r="A83" s="198">
        <v>81</v>
      </c>
      <c r="B83" s="198"/>
      <c r="C83" s="198"/>
      <c r="D83" s="198"/>
      <c r="E83" s="198"/>
      <c r="F83" s="198"/>
      <c r="G83" s="198"/>
    </row>
    <row r="84" spans="1:7">
      <c r="A84" s="198">
        <v>82</v>
      </c>
      <c r="B84" s="198"/>
      <c r="C84" s="198"/>
      <c r="D84" s="198"/>
      <c r="E84" s="198"/>
      <c r="F84" s="198"/>
      <c r="G84" s="198"/>
    </row>
    <row r="85" spans="1:7">
      <c r="A85" s="198">
        <v>83</v>
      </c>
      <c r="B85" s="198"/>
      <c r="C85" s="198"/>
      <c r="D85" s="198"/>
      <c r="E85" s="198"/>
      <c r="F85" s="198"/>
      <c r="G85" s="198"/>
    </row>
    <row r="86" spans="1:7">
      <c r="A86" s="198">
        <v>84</v>
      </c>
      <c r="B86" s="198"/>
      <c r="C86" s="198"/>
      <c r="D86" s="198"/>
      <c r="E86" s="198"/>
      <c r="F86" s="198"/>
      <c r="G86" s="198"/>
    </row>
    <row r="87" spans="1:7">
      <c r="A87" s="198">
        <v>85</v>
      </c>
      <c r="B87" s="198"/>
      <c r="C87" s="198"/>
      <c r="D87" s="198"/>
      <c r="E87" s="198"/>
      <c r="F87" s="198"/>
      <c r="G87" s="198"/>
    </row>
    <row r="88" spans="1:7">
      <c r="A88" s="198">
        <v>86</v>
      </c>
      <c r="B88" s="198"/>
      <c r="C88" s="198"/>
      <c r="D88" s="198"/>
      <c r="E88" s="198"/>
      <c r="F88" s="198"/>
      <c r="G88" s="198"/>
    </row>
    <row r="89" spans="1:7">
      <c r="A89" s="198">
        <v>87</v>
      </c>
      <c r="B89" s="198"/>
      <c r="C89" s="198"/>
      <c r="D89" s="198"/>
      <c r="E89" s="198"/>
      <c r="F89" s="198"/>
      <c r="G89" s="198"/>
    </row>
    <row r="90" spans="1:7">
      <c r="A90" s="198">
        <v>88</v>
      </c>
      <c r="B90" s="198"/>
      <c r="C90" s="198"/>
      <c r="D90" s="198"/>
      <c r="E90" s="198"/>
      <c r="F90" s="198"/>
      <c r="G90" s="198"/>
    </row>
    <row r="91" spans="1:7">
      <c r="A91" s="198">
        <v>89</v>
      </c>
      <c r="B91" s="198"/>
      <c r="C91" s="198"/>
      <c r="D91" s="198"/>
      <c r="E91" s="198"/>
      <c r="F91" s="198"/>
      <c r="G91" s="198"/>
    </row>
    <row r="92" spans="1:7">
      <c r="A92" s="198">
        <v>90</v>
      </c>
      <c r="B92" s="198"/>
      <c r="C92" s="198"/>
      <c r="D92" s="198"/>
      <c r="E92" s="198"/>
      <c r="F92" s="198"/>
      <c r="G92" s="198"/>
    </row>
    <row r="93" spans="1:7">
      <c r="A93" s="198">
        <v>91</v>
      </c>
      <c r="B93" s="198"/>
      <c r="C93" s="198"/>
      <c r="D93" s="198"/>
      <c r="E93" s="198"/>
      <c r="F93" s="198"/>
      <c r="G93" s="198"/>
    </row>
    <row r="94" spans="1:7">
      <c r="A94" s="198">
        <v>92</v>
      </c>
      <c r="B94" s="198"/>
      <c r="C94" s="198"/>
      <c r="D94" s="198"/>
      <c r="E94" s="198"/>
      <c r="F94" s="198"/>
      <c r="G94" s="198"/>
    </row>
    <row r="95" spans="1:7">
      <c r="A95" s="198">
        <v>93</v>
      </c>
      <c r="B95" s="198"/>
      <c r="C95" s="198"/>
      <c r="D95" s="198"/>
      <c r="E95" s="198"/>
      <c r="F95" s="198"/>
      <c r="G95" s="198"/>
    </row>
    <row r="96" spans="1:7">
      <c r="A96" s="198">
        <v>94</v>
      </c>
      <c r="B96" s="198"/>
      <c r="C96" s="198"/>
      <c r="D96" s="198"/>
      <c r="E96" s="198"/>
      <c r="F96" s="198"/>
      <c r="G96" s="198"/>
    </row>
    <row r="97" spans="1:7">
      <c r="A97" s="198">
        <v>95</v>
      </c>
      <c r="B97" s="198"/>
      <c r="C97" s="198"/>
      <c r="D97" s="198"/>
      <c r="E97" s="198"/>
      <c r="F97" s="198"/>
      <c r="G97" s="198"/>
    </row>
    <row r="98" spans="1:7">
      <c r="A98" s="198">
        <v>96</v>
      </c>
      <c r="B98" s="198"/>
      <c r="C98" s="198"/>
      <c r="D98" s="198"/>
      <c r="E98" s="198"/>
      <c r="F98" s="198"/>
      <c r="G98" s="198"/>
    </row>
    <row r="99" spans="1:7">
      <c r="A99" s="198">
        <v>97</v>
      </c>
      <c r="B99" s="198"/>
      <c r="C99" s="198"/>
      <c r="D99" s="198"/>
      <c r="E99" s="198"/>
      <c r="F99" s="198"/>
      <c r="G99" s="198"/>
    </row>
    <row r="100" spans="1:7">
      <c r="A100" s="198">
        <v>98</v>
      </c>
      <c r="B100" s="198"/>
      <c r="C100" s="198"/>
      <c r="D100" s="198"/>
      <c r="E100" s="198"/>
      <c r="F100" s="198"/>
      <c r="G100" s="198"/>
    </row>
    <row r="101" spans="1:7">
      <c r="A101" s="198">
        <v>99</v>
      </c>
      <c r="B101" s="198"/>
      <c r="C101" s="198"/>
      <c r="D101" s="198"/>
      <c r="E101" s="198"/>
      <c r="F101" s="198"/>
      <c r="G101" s="198"/>
    </row>
    <row r="102" spans="1:7">
      <c r="A102" s="198">
        <v>100</v>
      </c>
      <c r="B102" s="198"/>
      <c r="C102" s="198"/>
      <c r="D102" s="198"/>
      <c r="E102" s="198"/>
      <c r="F102" s="198"/>
      <c r="G102" s="198"/>
    </row>
  </sheetData>
  <phoneticPr fontId="7" type="noConversion"/>
  <dataValidations count="4">
    <dataValidation type="list" allowBlank="1" showInputMessage="1" showErrorMessage="1" sqref="D3:D7">
      <formula1>$I$3:$I$13</formula1>
    </dataValidation>
    <dataValidation type="list" allowBlank="1" showInputMessage="1" showErrorMessage="1" sqref="C3:C7">
      <formula1>$I$14:$I$15</formula1>
    </dataValidation>
    <dataValidation type="list" allowBlank="1" showInputMessage="1" showErrorMessage="1" sqref="F3:F102">
      <formula1>$M$3:$M$4</formula1>
    </dataValidation>
    <dataValidation type="list" allowBlank="1" showInputMessage="1" showErrorMessage="1" sqref="E3:E102">
      <formula1>$M$2:$M$4</formula1>
    </dataValidation>
  </dataValidations>
  <pageMargins left="0.75000000000000011" right="0.75000000000000011" top="1" bottom="1" header="0.5" footer="0.5"/>
  <pageSetup orientation="portrait"/>
  <headerFooter alignWithMargins="0"/>
  <ignoredErrors>
    <ignoredError sqref="J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Goal Setting Simplified</vt:lpstr>
      <vt:lpstr>Summary Page Goal v. Actual</vt:lpstr>
      <vt:lpstr>1st Qtr. Sales</vt:lpstr>
      <vt:lpstr>2nd Qtr. Sales</vt:lpstr>
      <vt:lpstr>3rd Qtr. Sales</vt:lpstr>
      <vt:lpstr>4th Qtr. Sales</vt:lpstr>
      <vt:lpstr>Source Tracking - SALES</vt:lpstr>
      <vt:lpstr>Appointment Tracking</vt:lpstr>
      <vt:lpstr>'1st Qtr. Sales'!Print_Area</vt:lpstr>
      <vt:lpstr>'2nd Qtr. Sales'!Print_Area</vt:lpstr>
      <vt:lpstr>'3rd Qtr. Sales'!Print_Area</vt:lpstr>
      <vt:lpstr>'4th Qtr. Sales'!Print_Area</vt:lpstr>
      <vt:lpstr>'Summary Page Goal v. Actual'!Print_Area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2011-06-14T13:01:45Z</cp:lastPrinted>
  <dcterms:created xsi:type="dcterms:W3CDTF">2005-08-25T17:28:35Z</dcterms:created>
  <dcterms:modified xsi:type="dcterms:W3CDTF">2018-04-16T19:04:01Z</dcterms:modified>
</cp:coreProperties>
</file>